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6B3D655B-8F54-4887-8260-6A9C5C7BB9AB}" xr6:coauthVersionLast="47" xr6:coauthVersionMax="47" xr10:uidLastSave="{00000000-0000-0000-0000-000000000000}"/>
  <bookViews>
    <workbookView xWindow="-120" yWindow="-120" windowWidth="20730" windowHeight="11160" activeTab="2" xr2:uid="{384E16D7-6EC1-4AAE-A181-B4BC2E7B9848}"/>
  </bookViews>
  <sheets>
    <sheet name=" ERF-Rendimiento Financiero" sheetId="3" r:id="rId1"/>
    <sheet name="ECANP-Cambio Patrimonio" sheetId="4" r:id="rId2"/>
    <sheet name="EFE-Flujo de Efectivo" sheetId="2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 ERF-Rendimiento Financiero'!$A$5:$K$36</definedName>
    <definedName name="_xlnm._FilterDatabase" localSheetId="1" hidden="1">'ECANP-Cambio Patrimonio'!$C$7:$I$23</definedName>
    <definedName name="_xlnm._FilterDatabase" localSheetId="2" hidden="1">'EFE-Flujo de Efectivo'!$A$5:$H$66</definedName>
    <definedName name="_xlnm.Print_Area" localSheetId="0">' ERF-Rendimiento Financiero'!$C$1:$H$48</definedName>
    <definedName name="_xlnm.Print_Area" localSheetId="1">'ECANP-Cambio Patrimonio'!$A$1:$I$31</definedName>
    <definedName name="_xlnm.Print_Area" localSheetId="2">'EFE-Flujo de Efectivo'!$A$1:$J$73</definedName>
    <definedName name="MyExchangeR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4" l="1"/>
  <c r="H19" i="4"/>
  <c r="G19" i="4"/>
  <c r="H18" i="4"/>
  <c r="H17" i="4"/>
  <c r="H16" i="4"/>
  <c r="H15" i="4"/>
  <c r="H13" i="4"/>
  <c r="H20" i="4" s="1"/>
  <c r="G13" i="4"/>
  <c r="F13" i="4"/>
  <c r="F20" i="4" s="1"/>
  <c r="E13" i="4"/>
  <c r="E20" i="4" s="1"/>
  <c r="D13" i="4"/>
  <c r="D14" i="4" s="1"/>
  <c r="H12" i="4"/>
  <c r="H9" i="4"/>
  <c r="H8" i="4"/>
  <c r="H33" i="3"/>
  <c r="F33" i="3"/>
  <c r="K33" i="3" s="1"/>
  <c r="K32" i="3"/>
  <c r="K31" i="3"/>
  <c r="K30" i="3"/>
  <c r="K26" i="3"/>
  <c r="K25" i="3"/>
  <c r="K24" i="3"/>
  <c r="K23" i="3"/>
  <c r="H21" i="3"/>
  <c r="F21" i="3"/>
  <c r="K21" i="3" s="1"/>
  <c r="K20" i="3"/>
  <c r="H20" i="3"/>
  <c r="F20" i="3"/>
  <c r="H19" i="3"/>
  <c r="K19" i="3" s="1"/>
  <c r="F19" i="3"/>
  <c r="H18" i="3"/>
  <c r="F18" i="3"/>
  <c r="F22" i="3" s="1"/>
  <c r="H17" i="3"/>
  <c r="F17" i="3"/>
  <c r="K17" i="3" s="1"/>
  <c r="K16" i="3"/>
  <c r="H16" i="3"/>
  <c r="F16" i="3"/>
  <c r="H15" i="3"/>
  <c r="H22" i="3" s="1"/>
  <c r="F15" i="3"/>
  <c r="H11" i="3"/>
  <c r="F11" i="3"/>
  <c r="K11" i="3" s="1"/>
  <c r="F10" i="3"/>
  <c r="F12" i="3" s="1"/>
  <c r="H9" i="3"/>
  <c r="F9" i="3"/>
  <c r="K9" i="3" s="1"/>
  <c r="K8" i="3"/>
  <c r="H8" i="3"/>
  <c r="F8" i="3"/>
  <c r="H7" i="3"/>
  <c r="H12" i="3" s="1"/>
  <c r="F7" i="3"/>
  <c r="H5" i="3"/>
  <c r="C3" i="3"/>
  <c r="C1" i="3"/>
  <c r="H62" i="2"/>
  <c r="D61" i="2"/>
  <c r="L59" i="2"/>
  <c r="K59" i="2"/>
  <c r="J59" i="2"/>
  <c r="I59" i="2"/>
  <c r="G59" i="2"/>
  <c r="F59" i="2"/>
  <c r="E59" i="2"/>
  <c r="C59" i="2"/>
  <c r="H58" i="2"/>
  <c r="H57" i="2"/>
  <c r="H55" i="2"/>
  <c r="O53" i="2"/>
  <c r="O56" i="2" s="1"/>
  <c r="M53" i="2"/>
  <c r="H53" i="2"/>
  <c r="H51" i="2"/>
  <c r="H50" i="2"/>
  <c r="H49" i="2"/>
  <c r="H48" i="2"/>
  <c r="M47" i="2"/>
  <c r="H47" i="2"/>
  <c r="H46" i="2"/>
  <c r="L44" i="2"/>
  <c r="L61" i="2" s="1"/>
  <c r="L63" i="2" s="1"/>
  <c r="K44" i="2"/>
  <c r="J44" i="2"/>
  <c r="I44" i="2"/>
  <c r="G44" i="2"/>
  <c r="F44" i="2"/>
  <c r="E44" i="2"/>
  <c r="H42" i="2"/>
  <c r="H41" i="2"/>
  <c r="H40" i="2"/>
  <c r="H39" i="2"/>
  <c r="H38" i="2"/>
  <c r="H37" i="2"/>
  <c r="C36" i="2"/>
  <c r="H36" i="2" s="1"/>
  <c r="H34" i="2"/>
  <c r="H33" i="2"/>
  <c r="H32" i="2"/>
  <c r="H31" i="2"/>
  <c r="H44" i="2" s="1"/>
  <c r="H30" i="2"/>
  <c r="H29" i="2"/>
  <c r="L26" i="2"/>
  <c r="K26" i="2"/>
  <c r="K61" i="2" s="1"/>
  <c r="K63" i="2" s="1"/>
  <c r="J26" i="2"/>
  <c r="J61" i="2" s="1"/>
  <c r="J63" i="2" s="1"/>
  <c r="M66" i="2" s="1"/>
  <c r="G26" i="2"/>
  <c r="G61" i="2" s="1"/>
  <c r="F26" i="2"/>
  <c r="F61" i="2" s="1"/>
  <c r="H23" i="2"/>
  <c r="H22" i="2"/>
  <c r="H21" i="2"/>
  <c r="H20" i="2"/>
  <c r="C20" i="2"/>
  <c r="M20" i="2" s="1"/>
  <c r="C19" i="2"/>
  <c r="H19" i="2" s="1"/>
  <c r="M18" i="2"/>
  <c r="H18" i="2"/>
  <c r="C18" i="2"/>
  <c r="H17" i="2"/>
  <c r="C17" i="2"/>
  <c r="M17" i="2" s="1"/>
  <c r="C16" i="2"/>
  <c r="H16" i="2" s="1"/>
  <c r="M14" i="2"/>
  <c r="E14" i="2"/>
  <c r="H14" i="2" s="1"/>
  <c r="H13" i="2"/>
  <c r="H12" i="2"/>
  <c r="H11" i="2"/>
  <c r="O10" i="2"/>
  <c r="I10" i="2"/>
  <c r="E10" i="2"/>
  <c r="C10" i="2"/>
  <c r="M10" i="2" s="1"/>
  <c r="I9" i="2"/>
  <c r="I26" i="2" s="1"/>
  <c r="I61" i="2" s="1"/>
  <c r="I63" i="2" s="1"/>
  <c r="H9" i="2"/>
  <c r="E9" i="2"/>
  <c r="E26" i="2" s="1"/>
  <c r="E61" i="2" s="1"/>
  <c r="E63" i="2" s="1"/>
  <c r="C9" i="2"/>
  <c r="H8" i="2"/>
  <c r="H7" i="2"/>
  <c r="E5" i="2"/>
  <c r="C5" i="2"/>
  <c r="A3" i="2"/>
  <c r="A1" i="2"/>
  <c r="H14" i="4" l="1"/>
  <c r="D20" i="4"/>
  <c r="F28" i="3"/>
  <c r="K28" i="3" s="1"/>
  <c r="K12" i="3"/>
  <c r="H28" i="3"/>
  <c r="K22" i="3"/>
  <c r="K18" i="3"/>
  <c r="K7" i="3"/>
  <c r="K15" i="3"/>
  <c r="H26" i="2"/>
  <c r="O13" i="2"/>
  <c r="O14" i="2" s="1"/>
  <c r="H54" i="2"/>
  <c r="G63" i="2"/>
  <c r="H56" i="2" s="1"/>
  <c r="H59" i="2"/>
  <c r="C44" i="2"/>
  <c r="H10" i="2"/>
  <c r="C26" i="2"/>
  <c r="C61" i="2" s="1"/>
  <c r="O48" i="2"/>
  <c r="M9" i="2"/>
  <c r="C63" i="2" l="1"/>
  <c r="H61" i="2"/>
  <c r="I67" i="2" l="1"/>
  <c r="H6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tc={55F0ACB4-5079-4697-9735-E7CE905E34A7}</author>
  </authors>
  <commentList>
    <comment ref="J19" authorId="0" shapeId="0" xr:uid="{55F0ACB4-5079-4697-9735-E7CE905E34A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=416347.99+25779.</t>
      </text>
    </comment>
  </commentList>
</comments>
</file>

<file path=xl/sharedStrings.xml><?xml version="1.0" encoding="utf-8"?>
<sst xmlns="http://schemas.openxmlformats.org/spreadsheetml/2006/main" count="130" uniqueCount="111">
  <si>
    <t>Correspondiente al 31 del mes de agosto del año 2022</t>
  </si>
  <si>
    <t>(Valores en RD$)</t>
  </si>
  <si>
    <t xml:space="preserve"> </t>
  </si>
  <si>
    <t>Resultados positivos (ahorro) / negativo (desahorro)</t>
  </si>
  <si>
    <t>REYNALDO JAVIER</t>
  </si>
  <si>
    <t>Enc. De la División de Contabilidad de la Defensa Civil.</t>
  </si>
  <si>
    <t>Firma del Director Ejecutivo</t>
  </si>
  <si>
    <t>Correspondiente al 31 agosto del 2022</t>
  </si>
  <si>
    <t>Flujos de efectivo procedentes de actividades de operación (AOP)</t>
  </si>
  <si>
    <t>Cobros impuestos</t>
  </si>
  <si>
    <t>Contribuciones de la seguridad social</t>
  </si>
  <si>
    <t>Cobros por venta de bienes y servicios y arrendamientos</t>
  </si>
  <si>
    <t>Cobros de subvenciones, transferencias, y otras asignaciones</t>
  </si>
  <si>
    <t>Cobros de seguros por primas, reclamos y otros</t>
  </si>
  <si>
    <t>Cobros por contratos mantenidos para negocios o intercambio</t>
  </si>
  <si>
    <t>Cobros de intereses financieros</t>
  </si>
  <si>
    <t>Otros cobros</t>
  </si>
  <si>
    <t>Pagos a otras entidades para financiar sus operaciones (Transferencias)</t>
  </si>
  <si>
    <t>Pagos a los trabajadores o en beneficio de ellos</t>
  </si>
  <si>
    <t>Pagos por contribuciones a la seguridad social</t>
  </si>
  <si>
    <t>Pagos de pensiones y jubilaciones</t>
  </si>
  <si>
    <t xml:space="preserve">Pagos a proveedores </t>
  </si>
  <si>
    <t>Pagos por contratos mantenidos para negocios o intercambio</t>
  </si>
  <si>
    <t xml:space="preserve">Pagos de intereses </t>
  </si>
  <si>
    <t>Depreciaciones</t>
  </si>
  <si>
    <t>Ajustes al flujo neto de efectivo de las actividades de operación</t>
  </si>
  <si>
    <t>Flujos de efectivo netos de las actividades de operación</t>
  </si>
  <si>
    <t>*</t>
  </si>
  <si>
    <t>Flujos de efectivo de las actividades de inversión (AINV)</t>
  </si>
  <si>
    <t xml:space="preserve">Cobros por venta de propiedad, planta y equipo </t>
  </si>
  <si>
    <t>Cobros por venta de intangibles y otros activos de largo plazo</t>
  </si>
  <si>
    <t>Cobros por títulos patrimoniales o de deuda y participación en asociaciones</t>
  </si>
  <si>
    <t>Cobros por reembolsos de préstamos o anticipos hechos a terceros</t>
  </si>
  <si>
    <t>Cobros por conceptos de contratos a futuro, a plazo, opciones o permuta</t>
  </si>
  <si>
    <t xml:space="preserve">Pagos por adquisición de propiedad, planta y equipo </t>
  </si>
  <si>
    <t>Pagos por adquisición de intangibles y otros activos de largo plazo</t>
  </si>
  <si>
    <t>Pagos por adquisición de títulos patrimoniales o de deuda y participación en asociaciones</t>
  </si>
  <si>
    <t>Pagos por otorgamiento de préstamos o anticipos hechos a terceros</t>
  </si>
  <si>
    <t>Pagos por conceptos de contratos a futuro, a plazo, opciones o permuta</t>
  </si>
  <si>
    <t>Pagos por costos de construcciones y desarrollos en proceso</t>
  </si>
  <si>
    <t xml:space="preserve">Otros pagos </t>
  </si>
  <si>
    <t xml:space="preserve">Flujos de efectivo netos por las actividades de inversión </t>
  </si>
  <si>
    <t>Flujos de efectivo de las actividades de financiación</t>
  </si>
  <si>
    <t>Incremento cuentas por pagar</t>
  </si>
  <si>
    <t>Cobro por préstamos, pagarés, hipotecas</t>
  </si>
  <si>
    <t>Incremento en cuentas pro Pagar Proveedores a Corto Plazo</t>
  </si>
  <si>
    <t>Cobro de los arrendatarios por contratos de arrendamientos financieros</t>
  </si>
  <si>
    <t>Disminución de Cuentas por pagar</t>
  </si>
  <si>
    <t>Pago reembolso en efectivo de los montos recibidos en préstamos, pagarés, hipotecas</t>
  </si>
  <si>
    <t>Pago reembolso de efectivo recibió por aporte de accionista</t>
  </si>
  <si>
    <t xml:space="preserve">Pago por distribución/dividendos al gobierno </t>
  </si>
  <si>
    <t>Pago de los arrendatarios por contratos de arrendamientos financieros</t>
  </si>
  <si>
    <t>Flujos de efectivo netos por las actividades de financiación</t>
  </si>
  <si>
    <t>Incremento/(Disminución) neta en efectivo y equivalentes al efectivo</t>
  </si>
  <si>
    <t xml:space="preserve">Efectivo y equivalentes al efectivo al principio del período </t>
  </si>
  <si>
    <t xml:space="preserve">Efectivo y equivalentes al efectivo al final del período </t>
  </si>
  <si>
    <t>Las notas en las páginas 7 a 14 son parte integral de estos Estados Financieros.</t>
  </si>
  <si>
    <t>13299182.04.</t>
  </si>
  <si>
    <t>Firma del Director Ejecutivo.</t>
  </si>
  <si>
    <t>Ingresos</t>
  </si>
  <si>
    <t>0035</t>
  </si>
  <si>
    <t xml:space="preserve">Impuestos </t>
  </si>
  <si>
    <t>0036</t>
  </si>
  <si>
    <t xml:space="preserve">Ingresos por transacciones con contraprestación </t>
  </si>
  <si>
    <t>0037</t>
  </si>
  <si>
    <t>Transferencias</t>
  </si>
  <si>
    <t>Otros Ingresos</t>
  </si>
  <si>
    <t>0038</t>
  </si>
  <si>
    <t>Ingresos extrapresupuestarios</t>
  </si>
  <si>
    <t>Total ingresos</t>
  </si>
  <si>
    <t xml:space="preserve">Gastos </t>
  </si>
  <si>
    <t>0039</t>
  </si>
  <si>
    <t>Sueldos, salarios y beneficios a empleados</t>
  </si>
  <si>
    <t>0040</t>
  </si>
  <si>
    <t>Subvenciones y otros pagos por transferencias</t>
  </si>
  <si>
    <t>0041</t>
  </si>
  <si>
    <t>Suministros y materiales para consumo</t>
  </si>
  <si>
    <t>0042</t>
  </si>
  <si>
    <t>Gasto de depreciación y amortización</t>
  </si>
  <si>
    <t>0043</t>
  </si>
  <si>
    <t>Deterioro del valor de propiedad, planta y equipo</t>
  </si>
  <si>
    <t>0044</t>
  </si>
  <si>
    <t>Otros gastos</t>
  </si>
  <si>
    <t>0045</t>
  </si>
  <si>
    <t>Gastos financieros</t>
  </si>
  <si>
    <t>Total gastos</t>
  </si>
  <si>
    <t>0046</t>
  </si>
  <si>
    <t>Ganancia (pérdida) por diferencia cambiaria</t>
  </si>
  <si>
    <t>0047</t>
  </si>
  <si>
    <t xml:space="preserve">Participación en resultado de asociadas </t>
  </si>
  <si>
    <t>0048</t>
  </si>
  <si>
    <t>Propietarios de la entidad controladora</t>
  </si>
  <si>
    <t>0049</t>
  </si>
  <si>
    <t xml:space="preserve">Intereses minoritarios </t>
  </si>
  <si>
    <t>Estado de Cambio de Activo / Patrimonio</t>
  </si>
  <si>
    <t>Capital Aportado</t>
  </si>
  <si>
    <t>Cambios en Políticas Contables</t>
  </si>
  <si>
    <t>Revaluación</t>
  </si>
  <si>
    <t>Resultados Acumulados</t>
  </si>
  <si>
    <t>Total Activos Netos / Patrimonio</t>
  </si>
  <si>
    <t>Saldo al 01 de enero de 2021</t>
  </si>
  <si>
    <t>Cambio en políticas contables</t>
  </si>
  <si>
    <t>Revaluación de Propiedad, planta y equipo</t>
  </si>
  <si>
    <t xml:space="preserve">Ajuste al patrimonio </t>
  </si>
  <si>
    <t>Resultado del período</t>
  </si>
  <si>
    <t>Saldo al 31 de diciembre de 2021</t>
  </si>
  <si>
    <t>Efecto del gasto de depreciación de los activos revaluados</t>
  </si>
  <si>
    <t>Saldo al 31 de julio del 2022</t>
  </si>
  <si>
    <t>Las notas en las páginas 7 a la 14 son  parte integral de estos Estados Financieros.</t>
  </si>
  <si>
    <t>Firma del Financiero.</t>
  </si>
  <si>
    <t>Firma del Contador.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</si>
</sst>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6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u/>
      <sz val="11"/>
      <color theme="1"/>
      <name val="Times New Roman"/>
      <family val="1"/>
    </font>
    <font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u/>
      <sz val="14"/>
      <color theme="1"/>
      <name val="Times New Roman"/>
      <family val="1"/>
    </font>
    <font>
      <sz val="10"/>
      <name val="Arial"/>
      <family val="2"/>
    </font>
    <font>
      <sz val="12"/>
      <color rgb="FF000000"/>
      <name val="Arial"/>
      <family val="2"/>
    </font>
    <font>
      <sz val="16"/>
      <color theme="1"/>
      <name val="Times New Roman"/>
      <family val="1"/>
    </font>
    <font>
      <u val="singleAccounting"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b/>
      <u val="singleAccounting"/>
      <sz val="14"/>
      <color theme="1"/>
      <name val="Times New Roman"/>
      <family val="1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1" fontId="6" fillId="0" borderId="0" xfId="0" applyNumberFormat="1" applyFont="1" applyAlignment="1">
      <alignment vertical="center"/>
    </xf>
    <xf numFmtId="39" fontId="6" fillId="0" borderId="0" xfId="0" applyNumberFormat="1" applyFont="1" applyAlignment="1">
      <alignment vertical="center"/>
    </xf>
    <xf numFmtId="41" fontId="5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41" fontId="6" fillId="0" borderId="0" xfId="0" applyNumberFormat="1" applyFont="1" applyAlignment="1">
      <alignment horizontal="left" vertical="center"/>
    </xf>
    <xf numFmtId="37" fontId="2" fillId="0" borderId="0" xfId="0" applyNumberFormat="1" applyFont="1" applyAlignment="1">
      <alignment vertical="center"/>
    </xf>
    <xf numFmtId="41" fontId="2" fillId="0" borderId="0" xfId="0" applyNumberFormat="1" applyFont="1"/>
    <xf numFmtId="0" fontId="2" fillId="0" borderId="0" xfId="0" applyFont="1"/>
    <xf numFmtId="41" fontId="6" fillId="0" borderId="1" xfId="0" applyNumberFormat="1" applyFont="1" applyBorder="1" applyAlignment="1">
      <alignment vertical="center"/>
    </xf>
    <xf numFmtId="41" fontId="2" fillId="0" borderId="1" xfId="0" applyNumberFormat="1" applyFont="1" applyBorder="1" applyAlignment="1">
      <alignment vertical="center"/>
    </xf>
    <xf numFmtId="43" fontId="2" fillId="0" borderId="0" xfId="1" applyFont="1" applyAlignment="1">
      <alignment vertical="center"/>
    </xf>
    <xf numFmtId="41" fontId="0" fillId="0" borderId="0" xfId="0" applyNumberFormat="1" applyAlignment="1">
      <alignment vertical="center"/>
    </xf>
    <xf numFmtId="41" fontId="5" fillId="0" borderId="2" xfId="0" applyNumberFormat="1" applyFont="1" applyBorder="1" applyAlignment="1">
      <alignment vertical="center"/>
    </xf>
    <xf numFmtId="41" fontId="5" fillId="0" borderId="1" xfId="0" applyNumberFormat="1" applyFont="1" applyBorder="1" applyAlignment="1">
      <alignment vertical="center"/>
    </xf>
    <xf numFmtId="43" fontId="2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 indent="5"/>
    </xf>
    <xf numFmtId="41" fontId="3" fillId="0" borderId="2" xfId="0" applyNumberFormat="1" applyFont="1" applyBorder="1" applyAlignment="1">
      <alignment vertical="center"/>
    </xf>
    <xf numFmtId="43" fontId="6" fillId="0" borderId="0" xfId="0" applyNumberFormat="1" applyFont="1"/>
    <xf numFmtId="43" fontId="2" fillId="0" borderId="0" xfId="0" applyNumberFormat="1" applyFont="1"/>
    <xf numFmtId="43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43" fontId="0" fillId="0" borderId="0" xfId="1" applyFont="1"/>
    <xf numFmtId="0" fontId="5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41" fontId="9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17" fontId="2" fillId="0" borderId="3" xfId="0" applyNumberFormat="1" applyFont="1" applyBorder="1" applyAlignment="1">
      <alignment horizontal="center" vertical="center"/>
    </xf>
    <xf numFmtId="17" fontId="2" fillId="0" borderId="4" xfId="0" applyNumberFormat="1" applyFont="1" applyBorder="1" applyAlignment="1">
      <alignment horizontal="center" vertical="center"/>
    </xf>
    <xf numFmtId="17" fontId="2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39" fontId="4" fillId="0" borderId="0" xfId="0" applyNumberFormat="1" applyFont="1" applyAlignment="1">
      <alignment vertical="center"/>
    </xf>
    <xf numFmtId="39" fontId="9" fillId="0" borderId="0" xfId="0" applyNumberFormat="1" applyFont="1" applyAlignment="1">
      <alignment vertical="center"/>
    </xf>
    <xf numFmtId="1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1" fontId="9" fillId="0" borderId="0" xfId="0" applyNumberFormat="1" applyFont="1"/>
    <xf numFmtId="3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41" fontId="4" fillId="0" borderId="0" xfId="0" applyNumberFormat="1" applyFont="1"/>
    <xf numFmtId="0" fontId="9" fillId="0" borderId="0" xfId="0" applyFont="1"/>
    <xf numFmtId="43" fontId="9" fillId="0" borderId="0" xfId="0" applyNumberFormat="1" applyFont="1" applyAlignment="1">
      <alignment vertical="center"/>
    </xf>
    <xf numFmtId="43" fontId="0" fillId="0" borderId="0" xfId="0" applyNumberFormat="1"/>
    <xf numFmtId="3" fontId="4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/>
    <xf numFmtId="3" fontId="9" fillId="0" borderId="0" xfId="0" applyNumberFormat="1" applyFont="1"/>
    <xf numFmtId="3" fontId="4" fillId="0" borderId="0" xfId="0" applyNumberFormat="1" applyFont="1"/>
    <xf numFmtId="0" fontId="9" fillId="0" borderId="0" xfId="0" applyFont="1" applyAlignment="1">
      <alignment wrapText="1"/>
    </xf>
    <xf numFmtId="41" fontId="4" fillId="0" borderId="0" xfId="0" applyNumberFormat="1" applyFont="1" applyAlignment="1">
      <alignment vertical="center"/>
    </xf>
    <xf numFmtId="37" fontId="0" fillId="0" borderId="0" xfId="0" applyNumberFormat="1"/>
    <xf numFmtId="41" fontId="0" fillId="0" borderId="0" xfId="0" applyNumberFormat="1"/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9" fillId="0" borderId="0" xfId="0" applyFont="1" applyAlignment="1">
      <alignment horizontal="justify" vertical="center"/>
    </xf>
    <xf numFmtId="41" fontId="4" fillId="0" borderId="0" xfId="0" applyNumberFormat="1" applyFont="1" applyAlignment="1">
      <alignment horizontal="justify" vertical="center"/>
    </xf>
    <xf numFmtId="43" fontId="4" fillId="0" borderId="0" xfId="0" applyNumberFormat="1" applyFont="1" applyAlignment="1">
      <alignment vertical="center"/>
    </xf>
    <xf numFmtId="41" fontId="9" fillId="2" borderId="0" xfId="0" applyNumberFormat="1" applyFont="1" applyFill="1"/>
    <xf numFmtId="41" fontId="4" fillId="2" borderId="0" xfId="0" applyNumberFormat="1" applyFont="1" applyFill="1"/>
    <xf numFmtId="43" fontId="13" fillId="0" borderId="0" xfId="2" applyFont="1" applyFill="1" applyBorder="1" applyAlignment="1">
      <alignment horizontal="left" vertical="center"/>
    </xf>
    <xf numFmtId="0" fontId="14" fillId="0" borderId="0" xfId="0" applyFont="1" applyAlignment="1">
      <alignment vertical="center" wrapText="1"/>
    </xf>
    <xf numFmtId="41" fontId="14" fillId="0" borderId="0" xfId="0" applyNumberFormat="1" applyFont="1"/>
    <xf numFmtId="0" fontId="11" fillId="0" borderId="0" xfId="0" applyFont="1" applyAlignment="1">
      <alignment horizontal="left" vertical="center" indent="5"/>
    </xf>
    <xf numFmtId="0" fontId="4" fillId="0" borderId="0" xfId="0" applyFont="1" applyAlignment="1">
      <alignment horizontal="justify" vertical="top"/>
    </xf>
    <xf numFmtId="41" fontId="15" fillId="0" borderId="0" xfId="0" applyNumberFormat="1" applyFont="1" applyAlignment="1">
      <alignment vertical="center"/>
    </xf>
    <xf numFmtId="43" fontId="9" fillId="0" borderId="0" xfId="0" applyNumberFormat="1" applyFont="1"/>
    <xf numFmtId="0" fontId="2" fillId="0" borderId="0" xfId="0" applyFont="1" applyAlignment="1">
      <alignment wrapText="1"/>
    </xf>
    <xf numFmtId="43" fontId="9" fillId="0" borderId="0" xfId="1" applyFont="1" applyAlignment="1">
      <alignment vertical="center"/>
    </xf>
    <xf numFmtId="4" fontId="16" fillId="0" borderId="0" xfId="0" applyNumberFormat="1" applyFont="1"/>
    <xf numFmtId="4" fontId="0" fillId="0" borderId="0" xfId="0" applyNumberFormat="1"/>
    <xf numFmtId="0" fontId="4" fillId="0" borderId="0" xfId="0" applyFont="1"/>
    <xf numFmtId="41" fontId="17" fillId="0" borderId="0" xfId="0" applyNumberFormat="1" applyFont="1" applyAlignment="1">
      <alignment vertical="center"/>
    </xf>
    <xf numFmtId="41" fontId="4" fillId="0" borderId="2" xfId="0" applyNumberFormat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43" fontId="2" fillId="0" borderId="0" xfId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39" fontId="5" fillId="0" borderId="0" xfId="0" applyNumberFormat="1" applyFont="1" applyAlignment="1">
      <alignment vertical="center"/>
    </xf>
    <xf numFmtId="37" fontId="0" fillId="0" borderId="0" xfId="0" applyNumberFormat="1" applyAlignment="1">
      <alignment vertical="center"/>
    </xf>
    <xf numFmtId="0" fontId="18" fillId="0" borderId="0" xfId="0" applyFont="1" applyAlignment="1">
      <alignment wrapText="1"/>
    </xf>
    <xf numFmtId="0" fontId="9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41" fontId="9" fillId="2" borderId="6" xfId="0" applyNumberFormat="1" applyFont="1" applyFill="1" applyBorder="1"/>
    <xf numFmtId="41" fontId="9" fillId="0" borderId="6" xfId="0" applyNumberFormat="1" applyFont="1" applyBorder="1"/>
    <xf numFmtId="41" fontId="9" fillId="0" borderId="6" xfId="0" applyNumberFormat="1" applyFont="1" applyBorder="1" applyAlignment="1">
      <alignment vertical="center"/>
    </xf>
    <xf numFmtId="41" fontId="4" fillId="0" borderId="6" xfId="0" applyNumberFormat="1" applyFont="1" applyBorder="1"/>
    <xf numFmtId="41" fontId="4" fillId="0" borderId="6" xfId="0" applyNumberFormat="1" applyFont="1" applyBorder="1" applyAlignment="1">
      <alignment vertical="center"/>
    </xf>
    <xf numFmtId="0" fontId="9" fillId="0" borderId="7" xfId="0" applyFont="1" applyBorder="1" applyAlignment="1">
      <alignment vertical="center"/>
    </xf>
    <xf numFmtId="41" fontId="4" fillId="0" borderId="8" xfId="0" applyNumberFormat="1" applyFont="1" applyBorder="1"/>
    <xf numFmtId="41" fontId="9" fillId="0" borderId="8" xfId="0" applyNumberFormat="1" applyFont="1" applyBorder="1"/>
    <xf numFmtId="41" fontId="4" fillId="0" borderId="8" xfId="0" applyNumberFormat="1" applyFont="1" applyBorder="1" applyAlignment="1">
      <alignment vertical="center"/>
    </xf>
    <xf numFmtId="0" fontId="9" fillId="0" borderId="6" xfId="0" applyFont="1" applyBorder="1" applyAlignment="1">
      <alignment vertical="center" wrapText="1"/>
    </xf>
    <xf numFmtId="0" fontId="9" fillId="0" borderId="6" xfId="0" applyFont="1" applyBorder="1" applyAlignment="1">
      <alignment wrapText="1"/>
    </xf>
    <xf numFmtId="166" fontId="0" fillId="0" borderId="0" xfId="0" applyNumberFormat="1" applyAlignment="1">
      <alignment vertical="center"/>
    </xf>
    <xf numFmtId="0" fontId="4" fillId="0" borderId="6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</cellXfs>
  <cellStyles count="3">
    <cellStyle name="Millares" xfId="1" builtinId="3"/>
    <cellStyle name="Millares 2" xfId="2" xr:uid="{65441270-492B-420E-84D7-CE0BDB9E5AF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Informe%20Financiero%20Agost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AppData/Local/Temp/Temp1_DEFENSA%20CIVIL%202018%20(4).zip/DEFENSA%20CIVIL%202018/EEFF%20DEFENSA%20CIVIL%202018%20VIKI%20ENTREG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INFORME%20FEBRERO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Desktop/DEFENSA%20CIVIL%202018/Estados%20Financieros%20Defensa%20Civil%20%20PARA%20ENVIAR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FINANCIERO%20LIBRE%20ACCESO%202021/INFORME%20%20FEBRERO%202021.%20CORREGIDA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"/>
      <sheetName val="AGOSTO"/>
      <sheetName val="JULIO"/>
      <sheetName val="BC Balance Comprobación"/>
      <sheetName val=" ERF-Rendimiento Financiero"/>
      <sheetName val="ECANP-Cambio Patrimonio"/>
      <sheetName val="EFE-Flujo de Efectivo"/>
      <sheetName val="Hoja1"/>
      <sheetName val="ESF - Situación Financiera"/>
    </sheetNames>
    <sheetDataSet>
      <sheetData sheetId="0"/>
      <sheetData sheetId="1">
        <row r="53">
          <cell r="E53">
            <v>418766.94999999995</v>
          </cell>
        </row>
      </sheetData>
      <sheetData sheetId="2"/>
      <sheetData sheetId="3">
        <row r="19">
          <cell r="D19">
            <v>1066985.05</v>
          </cell>
        </row>
        <row r="37">
          <cell r="D37">
            <v>-2705000</v>
          </cell>
        </row>
        <row r="38">
          <cell r="D38">
            <v>-17796713.350000001</v>
          </cell>
        </row>
        <row r="45">
          <cell r="D45">
            <v>9536825.8900000006</v>
          </cell>
        </row>
        <row r="58">
          <cell r="D58">
            <v>1218981.52</v>
          </cell>
        </row>
        <row r="85">
          <cell r="D85">
            <v>2808289.0583050852</v>
          </cell>
        </row>
        <row r="105">
          <cell r="D105">
            <v>1406368.34</v>
          </cell>
        </row>
        <row r="159">
          <cell r="D159">
            <v>211506.48</v>
          </cell>
        </row>
        <row r="160">
          <cell r="D160">
            <v>2054018.63</v>
          </cell>
        </row>
      </sheetData>
      <sheetData sheetId="4">
        <row r="8">
          <cell r="F8">
            <v>2705000</v>
          </cell>
        </row>
        <row r="9">
          <cell r="F9">
            <v>17796713.350000001</v>
          </cell>
        </row>
        <row r="11">
          <cell r="F11">
            <v>0</v>
          </cell>
        </row>
        <row r="28">
          <cell r="F28">
            <v>3265723.4316949174</v>
          </cell>
        </row>
      </sheetData>
      <sheetData sheetId="5">
        <row r="13">
          <cell r="G13">
            <v>18555016.600000001</v>
          </cell>
        </row>
      </sheetData>
      <sheetData sheetId="6">
        <row r="63">
          <cell r="C63">
            <v>18679153.001694918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 Balance Comprobación"/>
      <sheetName val="ESF - Situación Financiera"/>
      <sheetName val=" ERF-Rendimiento Financiero"/>
      <sheetName val="ECANP-Cambio Patrimonio"/>
      <sheetName val="EFE-Flujo de Efectivo"/>
      <sheetName val="Reg. no monetarios"/>
      <sheetName val="Hoja1"/>
      <sheetName val=""/>
    </sheetNames>
    <sheetDataSet>
      <sheetData sheetId="0"/>
      <sheetData sheetId="1"/>
      <sheetData sheetId="2">
        <row r="2">
          <cell r="C2" t="str">
            <v>Defensa Civil</v>
          </cell>
        </row>
        <row r="3">
          <cell r="C3" t="str">
            <v>Estado de Rendimiento Financiero</v>
          </cell>
        </row>
        <row r="5">
          <cell r="C5" t="str">
            <v>(Valores en RD$)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ESF - Situación Financiera"/>
      <sheetName val="BC Balance Comprobación"/>
      <sheetName val="ECANP-Cambio Patrimonio"/>
    </sheetNames>
    <sheetDataSet>
      <sheetData sheetId="0"/>
      <sheetData sheetId="1"/>
      <sheetData sheetId="2">
        <row r="19">
          <cell r="H19">
            <v>2021</v>
          </cell>
        </row>
      </sheetData>
      <sheetData sheetId="3">
        <row r="2">
          <cell r="D2">
            <v>0</v>
          </cell>
          <cell r="F2">
            <v>0</v>
          </cell>
        </row>
        <row r="3">
          <cell r="D3">
            <v>139012162.53999999</v>
          </cell>
          <cell r="F3">
            <v>6203922.629999999</v>
          </cell>
        </row>
        <row r="4">
          <cell r="D4"/>
          <cell r="F4"/>
        </row>
        <row r="5">
          <cell r="D5"/>
          <cell r="F5"/>
        </row>
        <row r="6">
          <cell r="D6"/>
          <cell r="F6"/>
        </row>
        <row r="7">
          <cell r="D7"/>
          <cell r="F7"/>
        </row>
        <row r="8">
          <cell r="D8"/>
          <cell r="F8"/>
        </row>
        <row r="9">
          <cell r="D9"/>
          <cell r="F9">
            <v>-10918969.299999999</v>
          </cell>
        </row>
        <row r="11">
          <cell r="A11" t="str">
            <v>Mapeo</v>
          </cell>
          <cell r="D11">
            <v>2022</v>
          </cell>
          <cell r="F11">
            <v>2021</v>
          </cell>
        </row>
        <row r="12">
          <cell r="A12" t="str">
            <v>**</v>
          </cell>
          <cell r="D12"/>
          <cell r="F12"/>
        </row>
        <row r="13">
          <cell r="A13" t="str">
            <v>0001</v>
          </cell>
          <cell r="D13"/>
          <cell r="F13"/>
        </row>
        <row r="14">
          <cell r="A14" t="str">
            <v>0001</v>
          </cell>
          <cell r="D14">
            <v>6509040.5499999998</v>
          </cell>
          <cell r="F14"/>
        </row>
        <row r="15">
          <cell r="A15"/>
          <cell r="D15">
            <v>-416700.07</v>
          </cell>
          <cell r="F15"/>
        </row>
        <row r="16">
          <cell r="A16" t="str">
            <v>0001</v>
          </cell>
          <cell r="D16">
            <v>10296496.189999999</v>
          </cell>
          <cell r="F16"/>
        </row>
        <row r="17">
          <cell r="A17" t="str">
            <v>0001</v>
          </cell>
          <cell r="D17">
            <v>1275461.1100000001</v>
          </cell>
          <cell r="F17"/>
        </row>
        <row r="18">
          <cell r="A18" t="str">
            <v>0004</v>
          </cell>
          <cell r="D18">
            <v>0</v>
          </cell>
          <cell r="F18"/>
        </row>
        <row r="19">
          <cell r="A19" t="str">
            <v>0005</v>
          </cell>
          <cell r="D19">
            <v>1032932.73</v>
          </cell>
          <cell r="F19"/>
        </row>
        <row r="20">
          <cell r="A20" t="str">
            <v>0006</v>
          </cell>
          <cell r="D20"/>
          <cell r="F20"/>
        </row>
        <row r="21">
          <cell r="A21" t="str">
            <v>0012</v>
          </cell>
          <cell r="D21">
            <v>177720623.99000001</v>
          </cell>
          <cell r="F21"/>
        </row>
        <row r="22">
          <cell r="A22" t="str">
            <v>0012</v>
          </cell>
          <cell r="D22">
            <v>-115744682.3</v>
          </cell>
          <cell r="F22">
            <v>-6323255.1400000006</v>
          </cell>
        </row>
        <row r="23">
          <cell r="A23" t="str">
            <v>0013</v>
          </cell>
          <cell r="D23"/>
          <cell r="F23"/>
        </row>
        <row r="24">
          <cell r="A24" t="str">
            <v>0013</v>
          </cell>
          <cell r="D24"/>
          <cell r="F24"/>
        </row>
        <row r="25">
          <cell r="A25"/>
          <cell r="D25"/>
          <cell r="F25"/>
        </row>
        <row r="26">
          <cell r="A26" t="str">
            <v>**</v>
          </cell>
          <cell r="D26"/>
          <cell r="F26"/>
        </row>
        <row r="27">
          <cell r="A27" t="str">
            <v>0016</v>
          </cell>
          <cell r="D27">
            <v>-11393772.779999999</v>
          </cell>
          <cell r="F27"/>
        </row>
        <row r="28">
          <cell r="A28" t="str">
            <v>0019</v>
          </cell>
          <cell r="D28">
            <v>-474803.48</v>
          </cell>
          <cell r="F28"/>
        </row>
        <row r="29">
          <cell r="A29"/>
          <cell r="D29"/>
          <cell r="F29"/>
        </row>
        <row r="30">
          <cell r="A30" t="str">
            <v>**</v>
          </cell>
          <cell r="D30"/>
          <cell r="F30"/>
        </row>
        <row r="31">
          <cell r="A31"/>
          <cell r="D31">
            <v>51695326</v>
          </cell>
          <cell r="F31"/>
        </row>
        <row r="32">
          <cell r="A32" t="str">
            <v>0033</v>
          </cell>
          <cell r="D32">
            <v>18555016.600000001</v>
          </cell>
          <cell r="F32"/>
        </row>
        <row r="33">
          <cell r="A33" t="str">
            <v>0032</v>
          </cell>
          <cell r="D33">
            <v>1752022.320000004</v>
          </cell>
          <cell r="F33"/>
        </row>
        <row r="34">
          <cell r="A34"/>
          <cell r="D34"/>
          <cell r="F34"/>
        </row>
        <row r="35">
          <cell r="A35"/>
          <cell r="D35"/>
          <cell r="F35"/>
        </row>
        <row r="36">
          <cell r="A36" t="str">
            <v>**</v>
          </cell>
          <cell r="D36"/>
          <cell r="F36"/>
        </row>
        <row r="37">
          <cell r="A37" t="str">
            <v>0036</v>
          </cell>
          <cell r="D37">
            <v>-1075000</v>
          </cell>
          <cell r="F37"/>
          <cell r="M37">
            <v>0</v>
          </cell>
        </row>
        <row r="38">
          <cell r="A38" t="str">
            <v>0037</v>
          </cell>
          <cell r="D38">
            <v>-15210014.550000001</v>
          </cell>
          <cell r="F38"/>
          <cell r="M38">
            <v>0</v>
          </cell>
        </row>
        <row r="39">
          <cell r="A39" t="str">
            <v>0038</v>
          </cell>
          <cell r="D39">
            <v>-135000</v>
          </cell>
          <cell r="M39"/>
        </row>
        <row r="40">
          <cell r="A40"/>
          <cell r="D40"/>
          <cell r="F40"/>
        </row>
        <row r="41">
          <cell r="A41" t="str">
            <v>**</v>
          </cell>
          <cell r="D41"/>
          <cell r="F41"/>
        </row>
        <row r="42">
          <cell r="A42"/>
          <cell r="D42"/>
          <cell r="F42"/>
        </row>
        <row r="43">
          <cell r="A43"/>
          <cell r="D43"/>
          <cell r="F43"/>
        </row>
        <row r="44">
          <cell r="A44" t="str">
            <v>0039</v>
          </cell>
          <cell r="D44">
            <v>9200834.129999999</v>
          </cell>
          <cell r="F44"/>
        </row>
        <row r="45">
          <cell r="A45" t="str">
            <v>0039</v>
          </cell>
          <cell r="D45"/>
          <cell r="F45"/>
        </row>
        <row r="46">
          <cell r="A46" t="str">
            <v>0039</v>
          </cell>
          <cell r="D46"/>
          <cell r="F46"/>
        </row>
        <row r="47">
          <cell r="A47" t="str">
            <v>0039</v>
          </cell>
          <cell r="D47"/>
          <cell r="F47"/>
        </row>
        <row r="48">
          <cell r="A48" t="str">
            <v>0039</v>
          </cell>
          <cell r="D48"/>
          <cell r="F48"/>
        </row>
        <row r="49">
          <cell r="A49" t="str">
            <v>0039</v>
          </cell>
          <cell r="D49"/>
          <cell r="F49"/>
        </row>
        <row r="50">
          <cell r="A50"/>
          <cell r="D50"/>
          <cell r="F50"/>
        </row>
        <row r="51">
          <cell r="A51" t="str">
            <v>0039</v>
          </cell>
          <cell r="D51"/>
          <cell r="F51"/>
        </row>
        <row r="52">
          <cell r="A52" t="str">
            <v>0039</v>
          </cell>
          <cell r="D52"/>
          <cell r="F52"/>
        </row>
        <row r="53">
          <cell r="A53" t="str">
            <v>0039</v>
          </cell>
          <cell r="D53"/>
          <cell r="F53"/>
        </row>
        <row r="54">
          <cell r="A54"/>
          <cell r="D54"/>
          <cell r="F54"/>
        </row>
        <row r="55">
          <cell r="A55" t="str">
            <v>0039</v>
          </cell>
          <cell r="D55"/>
          <cell r="F55"/>
        </row>
        <row r="56">
          <cell r="A56"/>
          <cell r="D56"/>
          <cell r="F56"/>
        </row>
        <row r="57">
          <cell r="A57" t="str">
            <v>0039</v>
          </cell>
          <cell r="D57">
            <v>1262480.7</v>
          </cell>
          <cell r="F57"/>
        </row>
        <row r="58">
          <cell r="A58" t="str">
            <v>0039</v>
          </cell>
          <cell r="D58"/>
          <cell r="F58"/>
        </row>
        <row r="59">
          <cell r="A59" t="str">
            <v>0039</v>
          </cell>
          <cell r="D59"/>
          <cell r="F59"/>
        </row>
        <row r="60">
          <cell r="A60"/>
          <cell r="D60"/>
          <cell r="F60"/>
        </row>
        <row r="61">
          <cell r="A61"/>
          <cell r="D61"/>
          <cell r="F61"/>
        </row>
        <row r="62">
          <cell r="A62" t="str">
            <v>0044</v>
          </cell>
          <cell r="D62"/>
          <cell r="F62"/>
        </row>
        <row r="63">
          <cell r="A63" t="str">
            <v>0044</v>
          </cell>
          <cell r="D63"/>
          <cell r="F63"/>
        </row>
        <row r="64">
          <cell r="A64" t="str">
            <v>0044</v>
          </cell>
          <cell r="D64"/>
          <cell r="F64"/>
        </row>
        <row r="65">
          <cell r="A65" t="str">
            <v>0044</v>
          </cell>
          <cell r="D65"/>
          <cell r="F65"/>
        </row>
        <row r="66">
          <cell r="A66" t="str">
            <v>0044</v>
          </cell>
          <cell r="D66"/>
          <cell r="F66"/>
        </row>
        <row r="67">
          <cell r="A67"/>
          <cell r="D67"/>
          <cell r="F67"/>
        </row>
        <row r="68">
          <cell r="A68" t="str">
            <v>0044</v>
          </cell>
          <cell r="D68"/>
          <cell r="F68"/>
        </row>
        <row r="69">
          <cell r="A69" t="str">
            <v>0044</v>
          </cell>
          <cell r="D69"/>
          <cell r="F69"/>
        </row>
        <row r="70">
          <cell r="A70"/>
          <cell r="D70"/>
          <cell r="F70"/>
        </row>
        <row r="71">
          <cell r="A71" t="str">
            <v>0044</v>
          </cell>
          <cell r="D71"/>
          <cell r="F71"/>
        </row>
        <row r="72">
          <cell r="A72" t="str">
            <v>0044</v>
          </cell>
          <cell r="D72"/>
          <cell r="F72"/>
        </row>
        <row r="73">
          <cell r="A73"/>
          <cell r="D73"/>
          <cell r="F73"/>
        </row>
        <row r="74">
          <cell r="A74" t="str">
            <v>0044</v>
          </cell>
          <cell r="D74"/>
          <cell r="F74"/>
        </row>
        <row r="75">
          <cell r="A75" t="str">
            <v>0044</v>
          </cell>
          <cell r="D75"/>
          <cell r="F75"/>
        </row>
        <row r="76">
          <cell r="A76"/>
          <cell r="D76"/>
          <cell r="F76"/>
        </row>
        <row r="77">
          <cell r="A77" t="str">
            <v>0044</v>
          </cell>
          <cell r="D77"/>
          <cell r="F77"/>
        </row>
        <row r="78">
          <cell r="A78" t="str">
            <v>0044</v>
          </cell>
          <cell r="D78"/>
          <cell r="F78"/>
        </row>
        <row r="79">
          <cell r="A79" t="str">
            <v>0044</v>
          </cell>
          <cell r="D79"/>
          <cell r="F79"/>
        </row>
        <row r="80">
          <cell r="A80"/>
          <cell r="D80"/>
          <cell r="F80"/>
        </row>
        <row r="81">
          <cell r="A81" t="str">
            <v>0044</v>
          </cell>
          <cell r="D81"/>
          <cell r="F81"/>
        </row>
        <row r="82">
          <cell r="A82" t="str">
            <v>0044</v>
          </cell>
          <cell r="D82"/>
          <cell r="F82"/>
        </row>
        <row r="83">
          <cell r="A83"/>
          <cell r="D83"/>
          <cell r="F83"/>
        </row>
        <row r="84">
          <cell r="A84" t="str">
            <v>0044</v>
          </cell>
          <cell r="D84">
            <v>792019.94</v>
          </cell>
          <cell r="F84"/>
        </row>
        <row r="85">
          <cell r="A85" t="str">
            <v>0044</v>
          </cell>
          <cell r="D85"/>
          <cell r="F85"/>
        </row>
        <row r="86">
          <cell r="A86" t="str">
            <v>0044</v>
          </cell>
          <cell r="D86"/>
          <cell r="F86"/>
        </row>
        <row r="87">
          <cell r="A87" t="str">
            <v>0044</v>
          </cell>
          <cell r="D87"/>
          <cell r="F87"/>
        </row>
        <row r="88">
          <cell r="A88" t="str">
            <v>0044</v>
          </cell>
          <cell r="D88"/>
          <cell r="F88"/>
        </row>
        <row r="89">
          <cell r="A89" t="str">
            <v>0044</v>
          </cell>
          <cell r="D89"/>
          <cell r="F89"/>
        </row>
        <row r="90">
          <cell r="A90"/>
          <cell r="D90"/>
          <cell r="F90"/>
        </row>
        <row r="91">
          <cell r="A91" t="str">
            <v>0044</v>
          </cell>
          <cell r="D91"/>
          <cell r="F91"/>
        </row>
        <row r="92">
          <cell r="A92" t="str">
            <v>0044</v>
          </cell>
          <cell r="D92"/>
          <cell r="F92"/>
        </row>
        <row r="93">
          <cell r="A93" t="str">
            <v>0044</v>
          </cell>
          <cell r="D93"/>
          <cell r="F93"/>
        </row>
        <row r="94">
          <cell r="A94" t="str">
            <v>0044</v>
          </cell>
          <cell r="D94"/>
          <cell r="F94"/>
        </row>
        <row r="95">
          <cell r="A95" t="str">
            <v>0044</v>
          </cell>
          <cell r="D95"/>
          <cell r="F95"/>
        </row>
        <row r="96">
          <cell r="A96" t="str">
            <v>0044</v>
          </cell>
          <cell r="D96"/>
          <cell r="F96"/>
        </row>
        <row r="97">
          <cell r="A97" t="str">
            <v>0044</v>
          </cell>
          <cell r="D97"/>
          <cell r="F97"/>
        </row>
        <row r="98">
          <cell r="A98" t="str">
            <v>0044</v>
          </cell>
          <cell r="D98"/>
          <cell r="F98"/>
        </row>
        <row r="99">
          <cell r="A99" t="str">
            <v>0044</v>
          </cell>
          <cell r="D99"/>
          <cell r="F99"/>
        </row>
        <row r="100">
          <cell r="A100" t="str">
            <v>0044</v>
          </cell>
          <cell r="D100"/>
          <cell r="F100"/>
        </row>
        <row r="101">
          <cell r="A101" t="str">
            <v>0044</v>
          </cell>
          <cell r="D101"/>
          <cell r="F101"/>
        </row>
        <row r="102">
          <cell r="A102"/>
          <cell r="D102"/>
          <cell r="F102"/>
        </row>
        <row r="103">
          <cell r="A103"/>
          <cell r="D103"/>
          <cell r="F103"/>
        </row>
        <row r="104">
          <cell r="A104" t="str">
            <v>0039</v>
          </cell>
          <cell r="D104">
            <v>1229067</v>
          </cell>
          <cell r="F104"/>
        </row>
        <row r="105">
          <cell r="A105" t="str">
            <v>0041</v>
          </cell>
          <cell r="D105"/>
          <cell r="F105"/>
        </row>
        <row r="106">
          <cell r="A106"/>
          <cell r="D106"/>
          <cell r="F106"/>
        </row>
        <row r="107">
          <cell r="A107" t="str">
            <v>0041</v>
          </cell>
          <cell r="D107"/>
          <cell r="F107"/>
        </row>
        <row r="108">
          <cell r="A108" t="str">
            <v>0041</v>
          </cell>
          <cell r="D108"/>
          <cell r="F108"/>
        </row>
        <row r="109">
          <cell r="A109" t="str">
            <v>0039</v>
          </cell>
          <cell r="D109"/>
          <cell r="F109"/>
        </row>
        <row r="110">
          <cell r="A110"/>
          <cell r="D110"/>
          <cell r="F110"/>
        </row>
        <row r="111">
          <cell r="A111" t="str">
            <v>0041</v>
          </cell>
          <cell r="D111"/>
          <cell r="F111"/>
        </row>
        <row r="112">
          <cell r="A112" t="str">
            <v>0041</v>
          </cell>
          <cell r="D112"/>
          <cell r="F112"/>
        </row>
        <row r="113">
          <cell r="A113" t="str">
            <v>0041</v>
          </cell>
          <cell r="D113"/>
          <cell r="F113"/>
        </row>
        <row r="114">
          <cell r="A114" t="str">
            <v>0039</v>
          </cell>
          <cell r="D114"/>
          <cell r="F114"/>
        </row>
        <row r="115">
          <cell r="A115"/>
          <cell r="D115"/>
          <cell r="F115"/>
        </row>
        <row r="116">
          <cell r="A116" t="str">
            <v>0041</v>
          </cell>
          <cell r="D116"/>
          <cell r="F116"/>
        </row>
        <row r="117">
          <cell r="A117" t="str">
            <v>0041</v>
          </cell>
          <cell r="D117"/>
          <cell r="F117"/>
        </row>
        <row r="118">
          <cell r="A118" t="str">
            <v>0041</v>
          </cell>
          <cell r="D118"/>
          <cell r="F118"/>
        </row>
        <row r="119">
          <cell r="A119" t="str">
            <v>0041</v>
          </cell>
          <cell r="D119"/>
          <cell r="F119"/>
        </row>
        <row r="120">
          <cell r="A120" t="str">
            <v>0041</v>
          </cell>
          <cell r="D120"/>
          <cell r="F120"/>
        </row>
        <row r="121">
          <cell r="A121"/>
          <cell r="D121"/>
          <cell r="F121"/>
        </row>
        <row r="122">
          <cell r="A122" t="str">
            <v>0041</v>
          </cell>
          <cell r="D122"/>
          <cell r="F122"/>
        </row>
        <row r="123">
          <cell r="A123" t="str">
            <v>0041</v>
          </cell>
          <cell r="D123"/>
          <cell r="F123"/>
        </row>
        <row r="124">
          <cell r="A124" t="str">
            <v>0041</v>
          </cell>
          <cell r="D124"/>
          <cell r="F124"/>
        </row>
        <row r="125">
          <cell r="A125" t="str">
            <v>0041</v>
          </cell>
          <cell r="D125"/>
          <cell r="F125"/>
        </row>
        <row r="126">
          <cell r="A126" t="str">
            <v>0041</v>
          </cell>
          <cell r="D126"/>
          <cell r="F126"/>
        </row>
        <row r="127">
          <cell r="A127" t="str">
            <v>0041</v>
          </cell>
          <cell r="D127"/>
          <cell r="F127"/>
        </row>
        <row r="128">
          <cell r="A128" t="str">
            <v>0041</v>
          </cell>
          <cell r="D128"/>
          <cell r="F128"/>
        </row>
        <row r="129">
          <cell r="A129" t="str">
            <v>0041</v>
          </cell>
          <cell r="D129"/>
          <cell r="F129"/>
        </row>
        <row r="130">
          <cell r="A130" t="str">
            <v>0041</v>
          </cell>
          <cell r="D130"/>
          <cell r="F130"/>
        </row>
        <row r="131">
          <cell r="A131"/>
          <cell r="D131"/>
          <cell r="F131"/>
        </row>
        <row r="132">
          <cell r="A132" t="str">
            <v>0041</v>
          </cell>
          <cell r="D132"/>
          <cell r="F132"/>
        </row>
        <row r="133">
          <cell r="A133" t="str">
            <v>0041</v>
          </cell>
          <cell r="D133"/>
          <cell r="F133"/>
        </row>
        <row r="134">
          <cell r="A134" t="str">
            <v>0041</v>
          </cell>
          <cell r="D134"/>
          <cell r="F134"/>
        </row>
        <row r="135">
          <cell r="A135" t="str">
            <v>0041</v>
          </cell>
          <cell r="D135"/>
          <cell r="F135"/>
        </row>
        <row r="136">
          <cell r="A136" t="str">
            <v>0041</v>
          </cell>
          <cell r="D136"/>
          <cell r="F136"/>
        </row>
        <row r="137">
          <cell r="A137" t="str">
            <v>0041</v>
          </cell>
          <cell r="D137"/>
          <cell r="F137"/>
        </row>
        <row r="138">
          <cell r="A138"/>
          <cell r="D138"/>
          <cell r="F138"/>
        </row>
        <row r="139">
          <cell r="A139" t="str">
            <v>0041</v>
          </cell>
          <cell r="D139"/>
          <cell r="F139"/>
        </row>
        <row r="140">
          <cell r="A140" t="str">
            <v>0041</v>
          </cell>
          <cell r="D140"/>
          <cell r="F140"/>
        </row>
        <row r="141">
          <cell r="A141" t="str">
            <v>0041</v>
          </cell>
          <cell r="D141"/>
          <cell r="F141"/>
        </row>
        <row r="142">
          <cell r="A142" t="str">
            <v>0041</v>
          </cell>
          <cell r="D142"/>
          <cell r="F142"/>
        </row>
        <row r="143">
          <cell r="A143" t="str">
            <v>0041</v>
          </cell>
          <cell r="D143"/>
          <cell r="F143"/>
        </row>
        <row r="144">
          <cell r="A144" t="str">
            <v>0041</v>
          </cell>
          <cell r="D144"/>
          <cell r="F144"/>
        </row>
        <row r="145">
          <cell r="A145" t="str">
            <v>0041</v>
          </cell>
          <cell r="D145"/>
          <cell r="F145"/>
        </row>
        <row r="146">
          <cell r="A146" t="str">
            <v>0041</v>
          </cell>
          <cell r="D146"/>
          <cell r="F146"/>
        </row>
        <row r="147">
          <cell r="A147" t="str">
            <v>0041</v>
          </cell>
          <cell r="D147"/>
          <cell r="F147"/>
        </row>
        <row r="148">
          <cell r="A148" t="str">
            <v>0039</v>
          </cell>
          <cell r="D148"/>
          <cell r="F148"/>
        </row>
        <row r="149">
          <cell r="A149"/>
          <cell r="D149"/>
          <cell r="F149"/>
        </row>
        <row r="150">
          <cell r="A150" t="str">
            <v>0041</v>
          </cell>
          <cell r="D150"/>
          <cell r="F150"/>
        </row>
        <row r="151">
          <cell r="A151" t="str">
            <v>0041</v>
          </cell>
          <cell r="D151"/>
          <cell r="F151"/>
        </row>
        <row r="152">
          <cell r="A152"/>
          <cell r="D152"/>
          <cell r="F152"/>
        </row>
        <row r="153">
          <cell r="A153" t="str">
            <v>0044</v>
          </cell>
          <cell r="D153"/>
          <cell r="F153"/>
        </row>
        <row r="154">
          <cell r="A154"/>
          <cell r="D154"/>
          <cell r="F154"/>
        </row>
        <row r="155">
          <cell r="A155" t="str">
            <v>0040</v>
          </cell>
          <cell r="D155"/>
          <cell r="F155"/>
        </row>
        <row r="156">
          <cell r="A156" t="str">
            <v>0039</v>
          </cell>
          <cell r="D156"/>
          <cell r="F156"/>
        </row>
        <row r="157">
          <cell r="A157" t="str">
            <v>0039</v>
          </cell>
          <cell r="D157"/>
          <cell r="F157"/>
        </row>
        <row r="158">
          <cell r="A158" t="str">
            <v>0040</v>
          </cell>
          <cell r="D158">
            <v>42776</v>
          </cell>
          <cell r="F158"/>
        </row>
        <row r="159">
          <cell r="A159" t="str">
            <v>0042</v>
          </cell>
          <cell r="D159">
            <v>2098038.46</v>
          </cell>
          <cell r="F159"/>
        </row>
        <row r="160">
          <cell r="A160" t="str">
            <v>0042</v>
          </cell>
          <cell r="D160"/>
          <cell r="F160"/>
        </row>
        <row r="161">
          <cell r="A161" t="str">
            <v>0044</v>
          </cell>
          <cell r="D161"/>
          <cell r="F161"/>
        </row>
        <row r="162">
          <cell r="A162"/>
          <cell r="D162"/>
          <cell r="F162">
            <v>12527177.77</v>
          </cell>
        </row>
        <row r="163">
          <cell r="A163"/>
          <cell r="D163"/>
          <cell r="F163"/>
        </row>
        <row r="164">
          <cell r="D164"/>
          <cell r="F164"/>
        </row>
        <row r="165">
          <cell r="D165"/>
          <cell r="F165"/>
        </row>
        <row r="166">
          <cell r="D166"/>
          <cell r="F166"/>
        </row>
        <row r="167">
          <cell r="D167"/>
          <cell r="F167">
            <v>-6323255.1400000006</v>
          </cell>
        </row>
        <row r="168">
          <cell r="D168"/>
          <cell r="F168"/>
        </row>
        <row r="169">
          <cell r="D169"/>
          <cell r="F169"/>
        </row>
        <row r="170">
          <cell r="D170"/>
          <cell r="F170"/>
        </row>
        <row r="171">
          <cell r="D171"/>
          <cell r="F171"/>
        </row>
        <row r="172">
          <cell r="D172"/>
          <cell r="F172"/>
        </row>
        <row r="173">
          <cell r="D173"/>
          <cell r="F173"/>
        </row>
        <row r="174">
          <cell r="D174"/>
          <cell r="F174"/>
        </row>
        <row r="175">
          <cell r="D175"/>
          <cell r="F175"/>
        </row>
        <row r="176">
          <cell r="D176"/>
          <cell r="F176"/>
        </row>
        <row r="177">
          <cell r="D177"/>
          <cell r="F177"/>
        </row>
        <row r="178">
          <cell r="D178"/>
          <cell r="F178"/>
        </row>
        <row r="179">
          <cell r="D179"/>
          <cell r="F179"/>
        </row>
        <row r="180">
          <cell r="D180"/>
          <cell r="F180"/>
        </row>
        <row r="181">
          <cell r="D181"/>
          <cell r="F181"/>
        </row>
        <row r="182">
          <cell r="D182"/>
          <cell r="F182"/>
        </row>
        <row r="183">
          <cell r="D183"/>
          <cell r="F183"/>
        </row>
        <row r="184">
          <cell r="D184"/>
          <cell r="F184"/>
        </row>
        <row r="185">
          <cell r="D185"/>
          <cell r="F185"/>
        </row>
        <row r="186">
          <cell r="D186"/>
          <cell r="F186"/>
        </row>
        <row r="187">
          <cell r="D187"/>
          <cell r="F187"/>
        </row>
        <row r="188">
          <cell r="D188"/>
          <cell r="F188"/>
        </row>
        <row r="189">
          <cell r="D189"/>
          <cell r="F189"/>
        </row>
        <row r="190">
          <cell r="D190"/>
          <cell r="F190"/>
        </row>
        <row r="191">
          <cell r="D191"/>
          <cell r="F191"/>
        </row>
        <row r="192">
          <cell r="D192"/>
          <cell r="F192"/>
        </row>
        <row r="193">
          <cell r="D193"/>
          <cell r="F193"/>
        </row>
        <row r="194">
          <cell r="D194"/>
          <cell r="F194"/>
        </row>
        <row r="195">
          <cell r="D195"/>
          <cell r="F195"/>
        </row>
        <row r="196">
          <cell r="D196"/>
          <cell r="F196"/>
        </row>
        <row r="197">
          <cell r="D197"/>
          <cell r="F197"/>
        </row>
        <row r="198">
          <cell r="D198"/>
          <cell r="F198"/>
        </row>
        <row r="199">
          <cell r="D199"/>
          <cell r="F199"/>
        </row>
        <row r="200">
          <cell r="D200"/>
          <cell r="F200"/>
        </row>
      </sheetData>
      <sheetData sheetId="4">
        <row r="13">
          <cell r="I13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Situación"/>
      <sheetName val="Est. de Rendimiento Fin"/>
      <sheetName val="Cambio del Patrimonio"/>
      <sheetName val="Flujo de Efectivo"/>
      <sheetName val="Estado Comparativo"/>
    </sheetNames>
    <sheetDataSet>
      <sheetData sheetId="0"/>
      <sheetData sheetId="1"/>
      <sheetData sheetId="2"/>
      <sheetData sheetId="3">
        <row r="1">
          <cell r="A1" t="str">
            <v>Defensa Civil</v>
          </cell>
        </row>
        <row r="2">
          <cell r="A2" t="str">
            <v>Estado de Flujo de Efectivo</v>
          </cell>
        </row>
        <row r="4">
          <cell r="A4" t="str">
            <v>(Valores en RD$)</v>
          </cell>
        </row>
      </sheetData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1"/>
      <sheetName val="Febrero 2021"/>
      <sheetName val="ESF - Situación Financiera"/>
      <sheetName val="BC Balance Comprobación"/>
      <sheetName val=" ERF-Rendimiento Financiero"/>
      <sheetName val="ECANP-Cambio Patrimonio"/>
      <sheetName val="EFE-Flujo de Efectivo"/>
      <sheetName val="Reg. no monetarios"/>
      <sheetName val="Hoja7"/>
    </sheetNames>
    <sheetDataSet>
      <sheetData sheetId="0"/>
      <sheetData sheetId="1">
        <row r="41">
          <cell r="I41">
            <v>3892022.5300000003</v>
          </cell>
        </row>
      </sheetData>
      <sheetData sheetId="2"/>
      <sheetData sheetId="3">
        <row r="37">
          <cell r="J37">
            <v>-1430000</v>
          </cell>
        </row>
        <row r="38">
          <cell r="J38">
            <v>-22060869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REYNALDO  JAVIER" id="{2313105D-1833-497E-AB5D-09F87624E971}" userId="REYNALDO  JAVIER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9" dT="2021-12-10T19:14:03.29" personId="{2313105D-1833-497E-AB5D-09F87624E971}" id="{55F0ACB4-5079-4697-9735-E7CE905E34A7}">
    <text>=416347.99+25779.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8E3C0-CC73-4B05-8665-EAADBA9CFA9A}">
  <sheetPr filterMode="1"/>
  <dimension ref="A1:N47"/>
  <sheetViews>
    <sheetView view="pageBreakPreview" topLeftCell="C1" zoomScaleSheetLayoutView="100" workbookViewId="0">
      <selection activeCell="F18" sqref="F18"/>
    </sheetView>
  </sheetViews>
  <sheetFormatPr baseColWidth="10" defaultColWidth="11.42578125" defaultRowHeight="15" x14ac:dyDescent="0.25"/>
  <cols>
    <col min="1" max="1" width="5.42578125" style="3" hidden="1" customWidth="1"/>
    <col min="2" max="2" width="3.7109375" style="1" hidden="1" customWidth="1"/>
    <col min="3" max="3" width="57.42578125" style="1" customWidth="1"/>
    <col min="4" max="4" width="21.7109375" style="1" customWidth="1"/>
    <col min="5" max="5" width="5.7109375" style="1" customWidth="1"/>
    <col min="6" max="6" width="20" style="1" customWidth="1"/>
    <col min="7" max="7" width="4.85546875" style="1" customWidth="1"/>
    <col min="8" max="8" width="20.5703125" style="1" hidden="1" customWidth="1"/>
    <col min="9" max="9" width="3.7109375" style="1" customWidth="1"/>
    <col min="10" max="10" width="19.85546875" style="1" customWidth="1"/>
    <col min="11" max="11" width="14.85546875" style="1" hidden="1" customWidth="1"/>
    <col min="12" max="12" width="15.85546875" style="1" bestFit="1" customWidth="1"/>
    <col min="13" max="13" width="14.140625" style="1" bestFit="1" customWidth="1"/>
    <col min="14" max="16384" width="11.42578125" style="2"/>
  </cols>
  <sheetData>
    <row r="1" spans="1:13" ht="117.75" customHeight="1" x14ac:dyDescent="0.25">
      <c r="C1" s="109" t="str">
        <f>'[2] ERF-Rendimiento Financiero'!C3</f>
        <v>Estado de Rendimiento Financiero</v>
      </c>
      <c r="D1" s="109"/>
      <c r="E1" s="109"/>
      <c r="F1" s="109"/>
      <c r="G1" s="109"/>
      <c r="H1" s="109"/>
    </row>
    <row r="2" spans="1:13" ht="15" customHeight="1" x14ac:dyDescent="0.25">
      <c r="C2" s="107" t="s">
        <v>0</v>
      </c>
      <c r="D2" s="107"/>
      <c r="E2" s="107"/>
      <c r="F2" s="107"/>
      <c r="G2" s="107"/>
      <c r="H2" s="30"/>
    </row>
    <row r="3" spans="1:13" ht="15" customHeight="1" x14ac:dyDescent="0.25">
      <c r="C3" s="107" t="str">
        <f>'[2] ERF-Rendimiento Financiero'!C5</f>
        <v>(Valores en RD$)</v>
      </c>
      <c r="D3" s="107"/>
      <c r="E3" s="107"/>
      <c r="F3" s="107"/>
      <c r="G3" s="107"/>
      <c r="H3" s="107"/>
    </row>
    <row r="4" spans="1:13" ht="15" customHeight="1" x14ac:dyDescent="0.25">
      <c r="C4" s="4"/>
      <c r="D4" s="4"/>
      <c r="E4" s="4"/>
      <c r="F4" s="5"/>
      <c r="G4" s="5"/>
      <c r="H4" s="5"/>
    </row>
    <row r="5" spans="1:13" ht="36" customHeight="1" x14ac:dyDescent="0.25">
      <c r="C5" s="5"/>
      <c r="D5" s="5"/>
      <c r="E5" s="5"/>
      <c r="F5" s="85"/>
      <c r="G5" s="85"/>
      <c r="H5" s="85">
        <f>+'[3]ESF - Situación Financiera'!H19</f>
        <v>2021</v>
      </c>
    </row>
    <row r="6" spans="1:13" ht="15.75" x14ac:dyDescent="0.25">
      <c r="C6" s="4" t="s">
        <v>59</v>
      </c>
      <c r="D6" s="4"/>
      <c r="E6" s="4"/>
      <c r="F6" s="6"/>
      <c r="G6" s="86"/>
      <c r="H6" s="7"/>
      <c r="K6" s="9"/>
    </row>
    <row r="7" spans="1:13" hidden="1" x14ac:dyDescent="0.25">
      <c r="A7" s="3" t="s">
        <v>60</v>
      </c>
      <c r="C7" s="1" t="s">
        <v>61</v>
      </c>
      <c r="F7" s="9" t="e">
        <f>-SUMIF('[3]BC Balance Comprobación'!A:A,' ERF-Rendimiento Financiero'!A7,'[3]BC Balance Comprobación'!D:D)</f>
        <v>#VALUE!</v>
      </c>
      <c r="G7" s="9"/>
      <c r="H7" s="9" t="e">
        <f>-SUMIF('[3]BC Balance Comprobación'!A:A,' ERF-Rendimiento Financiero'!A7,'[3]BC Balance Comprobación'!F:F)</f>
        <v>#VALUE!</v>
      </c>
      <c r="K7" s="9" t="e">
        <f>+F7+H7</f>
        <v>#VALUE!</v>
      </c>
    </row>
    <row r="8" spans="1:13" ht="15.75" x14ac:dyDescent="0.25">
      <c r="A8" s="3" t="s">
        <v>62</v>
      </c>
      <c r="C8" s="5" t="s">
        <v>63</v>
      </c>
      <c r="D8" s="5"/>
      <c r="E8" s="5"/>
      <c r="F8" s="6">
        <f>-'[1]BC Balance Comprobación'!D37</f>
        <v>2705000</v>
      </c>
      <c r="G8" s="6"/>
      <c r="H8" s="6" t="e">
        <f>-SUMIF('[3]BC Balance Comprobación'!A:A,' ERF-Rendimiento Financiero'!A8,'[3]BC Balance Comprobación'!F:F)</f>
        <v>#VALUE!</v>
      </c>
      <c r="K8" s="9" t="e">
        <f>+F8+H8</f>
        <v>#VALUE!</v>
      </c>
    </row>
    <row r="9" spans="1:13" ht="15.75" x14ac:dyDescent="0.25">
      <c r="A9" s="3" t="s">
        <v>64</v>
      </c>
      <c r="C9" s="5" t="s">
        <v>65</v>
      </c>
      <c r="D9" s="5"/>
      <c r="E9" s="5"/>
      <c r="F9" s="6">
        <f>-'[1]BC Balance Comprobación'!D38</f>
        <v>17796713.350000001</v>
      </c>
      <c r="G9" s="6"/>
      <c r="H9" s="6" t="e">
        <f>-SUMIF('[3]BC Balance Comprobación'!A:A,' ERF-Rendimiento Financiero'!A9,'[3]BC Balance Comprobación'!F:F)</f>
        <v>#VALUE!</v>
      </c>
      <c r="K9" s="9" t="e">
        <f>+F9+H9</f>
        <v>#VALUE!</v>
      </c>
    </row>
    <row r="10" spans="1:13" ht="15.75" x14ac:dyDescent="0.25">
      <c r="C10" s="5" t="s">
        <v>66</v>
      </c>
      <c r="D10" s="5"/>
      <c r="E10" s="5"/>
      <c r="F10" s="6">
        <f>-'[1]BC Balance Comprobación'!D40</f>
        <v>0</v>
      </c>
      <c r="G10" s="6"/>
      <c r="H10" s="6"/>
      <c r="K10" s="9"/>
    </row>
    <row r="11" spans="1:13" ht="15.75" x14ac:dyDescent="0.25">
      <c r="A11" s="3" t="s">
        <v>67</v>
      </c>
      <c r="C11" s="5" t="s">
        <v>68</v>
      </c>
      <c r="D11" s="5"/>
      <c r="E11" s="5"/>
      <c r="F11" s="14">
        <f>-'[1]BC Balance Comprobación'!D39</f>
        <v>0</v>
      </c>
      <c r="G11" s="6"/>
      <c r="H11" s="14" t="e">
        <f>-SUMIF('[3]BC Balance Comprobación'!A:A,' ERF-Rendimiento Financiero'!A11,'[3]BC Balance Comprobación'!F:F)</f>
        <v>#VALUE!</v>
      </c>
      <c r="K11" s="9" t="e">
        <f>+F11+H11</f>
        <v>#VALUE!</v>
      </c>
    </row>
    <row r="12" spans="1:13" ht="15.75" x14ac:dyDescent="0.25">
      <c r="C12" s="30" t="s">
        <v>69</v>
      </c>
      <c r="D12" s="30"/>
      <c r="E12" s="30"/>
      <c r="F12" s="19">
        <f>+F8+F9+F10</f>
        <v>20501713.350000001</v>
      </c>
      <c r="G12" s="8"/>
      <c r="H12" s="19" t="e">
        <f>SUM(H7:H11)</f>
        <v>#VALUE!</v>
      </c>
      <c r="K12" s="9" t="e">
        <f>+F12+H12</f>
        <v>#VALUE!</v>
      </c>
      <c r="L12" s="20"/>
    </row>
    <row r="13" spans="1:13" ht="18.75" customHeight="1" x14ac:dyDescent="0.25">
      <c r="C13" s="5" t="s">
        <v>2</v>
      </c>
      <c r="D13" s="5"/>
      <c r="E13" s="5"/>
      <c r="F13" s="6"/>
      <c r="G13" s="6"/>
      <c r="H13" s="6"/>
    </row>
    <row r="14" spans="1:13" ht="15.75" x14ac:dyDescent="0.25">
      <c r="C14" s="30" t="s">
        <v>70</v>
      </c>
      <c r="D14" s="30"/>
      <c r="E14" s="30"/>
      <c r="F14" s="10"/>
      <c r="G14" s="10"/>
      <c r="H14" s="10"/>
      <c r="K14" s="9"/>
    </row>
    <row r="15" spans="1:13" ht="15.75" x14ac:dyDescent="0.25">
      <c r="A15" s="3" t="s">
        <v>71</v>
      </c>
      <c r="C15" s="5" t="s">
        <v>72</v>
      </c>
      <c r="D15" s="5"/>
      <c r="E15" s="5"/>
      <c r="F15" s="31">
        <f>'[1]BC Balance Comprobación'!D45+'[1]BC Balance Comprobación'!D58</f>
        <v>10755807.41</v>
      </c>
      <c r="G15" s="6"/>
      <c r="H15" s="6" t="e">
        <f>SUMIF('[3]BC Balance Comprobación'!A:A,' ERF-Rendimiento Financiero'!A15,'[3]BC Balance Comprobación'!F:F)</f>
        <v>#VALUE!</v>
      </c>
      <c r="J15" s="9"/>
      <c r="K15" s="9" t="e">
        <f t="shared" ref="K15:K26" si="0">+F15+H15</f>
        <v>#VALUE!</v>
      </c>
      <c r="L15" s="9"/>
      <c r="M15" s="9"/>
    </row>
    <row r="16" spans="1:13" ht="15.75" x14ac:dyDescent="0.25">
      <c r="A16" s="3" t="s">
        <v>73</v>
      </c>
      <c r="C16" s="1" t="s">
        <v>74</v>
      </c>
      <c r="F16" s="6">
        <f>'[1]BC Balance Comprobación'!D85+'[1]BC Balance Comprobación'!D159</f>
        <v>3019795.5383050852</v>
      </c>
      <c r="G16" s="9"/>
      <c r="H16" s="9" t="e">
        <f>SUMIF('[3]BC Balance Comprobación'!A:A,' ERF-Rendimiento Financiero'!A16,'[3]BC Balance Comprobación'!F:F)</f>
        <v>#VALUE!</v>
      </c>
      <c r="K16" s="9" t="e">
        <f t="shared" si="0"/>
        <v>#VALUE!</v>
      </c>
    </row>
    <row r="17" spans="1:14" ht="15.75" x14ac:dyDescent="0.25">
      <c r="A17" s="3" t="s">
        <v>75</v>
      </c>
      <c r="C17" s="5" t="s">
        <v>76</v>
      </c>
      <c r="D17" s="5"/>
      <c r="E17" s="5"/>
      <c r="F17" s="6">
        <f>'[1]BC Balance Comprobación'!D105</f>
        <v>1406368.34</v>
      </c>
      <c r="G17" s="6"/>
      <c r="H17" s="6" t="e">
        <f>SUMIF('[3]BC Balance Comprobación'!A:A,' ERF-Rendimiento Financiero'!A17,'[3]BC Balance Comprobación'!F:F)</f>
        <v>#VALUE!</v>
      </c>
      <c r="J17" s="20"/>
      <c r="K17" s="9" t="e">
        <f t="shared" si="0"/>
        <v>#VALUE!</v>
      </c>
      <c r="L17" s="11"/>
      <c r="M17" s="20"/>
      <c r="N17" s="87"/>
    </row>
    <row r="18" spans="1:14" ht="15.75" x14ac:dyDescent="0.25">
      <c r="A18" s="3" t="s">
        <v>77</v>
      </c>
      <c r="C18" s="5" t="s">
        <v>78</v>
      </c>
      <c r="D18" s="5"/>
      <c r="E18" s="5"/>
      <c r="F18" s="14">
        <f>'[1]BC Balance Comprobación'!D160</f>
        <v>2054018.63</v>
      </c>
      <c r="G18" s="6"/>
      <c r="H18" s="6" t="e">
        <f>SUMIF('[3]BC Balance Comprobación'!A:A,' ERF-Rendimiento Financiero'!A18,'[3]BC Balance Comprobación'!F:F)</f>
        <v>#VALUE!</v>
      </c>
      <c r="J18" s="9"/>
      <c r="K18" s="9" t="e">
        <f t="shared" si="0"/>
        <v>#VALUE!</v>
      </c>
    </row>
    <row r="19" spans="1:14" hidden="1" x14ac:dyDescent="0.25">
      <c r="A19" s="3" t="s">
        <v>79</v>
      </c>
      <c r="C19" s="1" t="s">
        <v>80</v>
      </c>
      <c r="F19" s="9" t="e">
        <f>SUMIF('[3]BC Balance Comprobación'!A:A,' ERF-Rendimiento Financiero'!A19,'[3]BC Balance Comprobación'!D:D)</f>
        <v>#VALUE!</v>
      </c>
      <c r="G19" s="9"/>
      <c r="H19" s="9" t="e">
        <f>SUMIF('[3]BC Balance Comprobación'!A:A,' ERF-Rendimiento Financiero'!A19,'[3]BC Balance Comprobación'!F:F)</f>
        <v>#VALUE!</v>
      </c>
      <c r="K19" s="9" t="e">
        <f t="shared" si="0"/>
        <v>#VALUE!</v>
      </c>
    </row>
    <row r="20" spans="1:14" ht="15.75" hidden="1" x14ac:dyDescent="0.25">
      <c r="A20" s="3" t="s">
        <v>81</v>
      </c>
      <c r="C20" s="5" t="s">
        <v>82</v>
      </c>
      <c r="D20" s="5"/>
      <c r="E20" s="5"/>
      <c r="F20" s="14">
        <f>'[3]BC Balance Comprobación'!D153</f>
        <v>0</v>
      </c>
      <c r="G20" s="6"/>
      <c r="H20" s="14" t="e">
        <f>SUMIF('[3]BC Balance Comprobación'!A:A,' ERF-Rendimiento Financiero'!A20,'[3]BC Balance Comprobación'!F:F)</f>
        <v>#VALUE!</v>
      </c>
      <c r="J20" s="9"/>
      <c r="K20" s="9" t="e">
        <f t="shared" si="0"/>
        <v>#VALUE!</v>
      </c>
      <c r="L20" s="11"/>
      <c r="N20" s="87"/>
    </row>
    <row r="21" spans="1:14" hidden="1" x14ac:dyDescent="0.25">
      <c r="A21" s="3" t="s">
        <v>83</v>
      </c>
      <c r="C21" s="1" t="s">
        <v>84</v>
      </c>
      <c r="F21" s="9" t="e">
        <f>SUMIF('[3]BC Balance Comprobación'!A:A,' ERF-Rendimiento Financiero'!A21,'[3]BC Balance Comprobación'!D:D)</f>
        <v>#VALUE!</v>
      </c>
      <c r="G21" s="9"/>
      <c r="H21" s="9" t="e">
        <f>SUMIF('[3]BC Balance Comprobación'!A:A,' ERF-Rendimiento Financiero'!A21,'[3]BC Balance Comprobación'!F:F)</f>
        <v>#VALUE!</v>
      </c>
      <c r="K21" s="9" t="e">
        <f t="shared" si="0"/>
        <v>#VALUE!</v>
      </c>
    </row>
    <row r="22" spans="1:14" ht="15.75" x14ac:dyDescent="0.25">
      <c r="C22" s="30" t="s">
        <v>85</v>
      </c>
      <c r="D22" s="30"/>
      <c r="E22" s="30"/>
      <c r="F22" s="8">
        <f>F15+F16+F17+F18</f>
        <v>17235989.918305084</v>
      </c>
      <c r="G22" s="8"/>
      <c r="H22" s="19" t="e">
        <f>SUM(H15:H21)</f>
        <v>#VALUE!</v>
      </c>
      <c r="J22" s="22"/>
      <c r="K22" s="9" t="e">
        <f t="shared" si="0"/>
        <v>#VALUE!</v>
      </c>
      <c r="L22" s="9"/>
    </row>
    <row r="23" spans="1:14" x14ac:dyDescent="0.25">
      <c r="F23" s="9"/>
      <c r="G23" s="9"/>
      <c r="H23" s="9"/>
      <c r="J23" s="22"/>
      <c r="K23" s="9">
        <f t="shared" si="0"/>
        <v>0</v>
      </c>
    </row>
    <row r="24" spans="1:14" hidden="1" x14ac:dyDescent="0.25">
      <c r="A24" s="3" t="s">
        <v>86</v>
      </c>
      <c r="C24" s="1" t="s">
        <v>87</v>
      </c>
      <c r="F24" s="9">
        <v>0</v>
      </c>
      <c r="G24" s="9"/>
      <c r="H24" s="9">
        <v>0</v>
      </c>
      <c r="K24" s="9">
        <f t="shared" si="0"/>
        <v>0</v>
      </c>
    </row>
    <row r="25" spans="1:14" hidden="1" x14ac:dyDescent="0.25">
      <c r="F25" s="9"/>
      <c r="G25" s="9"/>
      <c r="H25" s="9"/>
      <c r="K25" s="9">
        <f t="shared" si="0"/>
        <v>0</v>
      </c>
    </row>
    <row r="26" spans="1:14" hidden="1" x14ac:dyDescent="0.25">
      <c r="A26" s="3" t="s">
        <v>88</v>
      </c>
      <c r="C26" s="1" t="s">
        <v>89</v>
      </c>
      <c r="F26" s="9">
        <v>0</v>
      </c>
      <c r="G26" s="9"/>
      <c r="H26" s="9">
        <v>0</v>
      </c>
      <c r="K26" s="9">
        <f t="shared" si="0"/>
        <v>0</v>
      </c>
    </row>
    <row r="27" spans="1:14" ht="15.75" x14ac:dyDescent="0.25">
      <c r="C27" s="5"/>
      <c r="D27" s="5"/>
      <c r="E27" s="5"/>
      <c r="F27" s="6"/>
      <c r="G27" s="6"/>
      <c r="H27" s="6"/>
      <c r="J27" s="22"/>
    </row>
    <row r="28" spans="1:14" ht="16.5" thickBot="1" x14ac:dyDescent="0.3">
      <c r="C28" s="5" t="s">
        <v>3</v>
      </c>
      <c r="D28" s="5"/>
      <c r="E28" s="5"/>
      <c r="F28" s="18">
        <f>F12-F22</f>
        <v>3265723.4316949174</v>
      </c>
      <c r="G28" s="8"/>
      <c r="H28" s="18" t="e">
        <f>+H12-H22+H24+H26</f>
        <v>#VALUE!</v>
      </c>
      <c r="K28" s="9" t="e">
        <f>+F28+H28</f>
        <v>#VALUE!</v>
      </c>
    </row>
    <row r="29" spans="1:14" ht="16.5" thickTop="1" x14ac:dyDescent="0.25">
      <c r="C29" s="5"/>
      <c r="D29" s="5"/>
      <c r="E29" s="5"/>
      <c r="F29" s="6"/>
      <c r="G29" s="6"/>
      <c r="H29" s="6"/>
      <c r="J29" s="9"/>
    </row>
    <row r="30" spans="1:14" hidden="1" x14ac:dyDescent="0.25">
      <c r="F30" s="9"/>
      <c r="G30" s="9"/>
      <c r="H30" s="9"/>
      <c r="K30" s="9">
        <f>+F30+H30</f>
        <v>0</v>
      </c>
    </row>
    <row r="31" spans="1:14" hidden="1" x14ac:dyDescent="0.25">
      <c r="A31" s="3" t="s">
        <v>90</v>
      </c>
      <c r="C31" s="1" t="s">
        <v>91</v>
      </c>
      <c r="F31" s="9">
        <v>0</v>
      </c>
      <c r="G31" s="9"/>
      <c r="H31" s="9">
        <v>0</v>
      </c>
      <c r="K31" s="9">
        <f>+F31+H31</f>
        <v>0</v>
      </c>
    </row>
    <row r="32" spans="1:14" hidden="1" x14ac:dyDescent="0.25">
      <c r="A32" s="3" t="s">
        <v>92</v>
      </c>
      <c r="C32" s="1" t="s">
        <v>93</v>
      </c>
      <c r="F32" s="15">
        <v>0</v>
      </c>
      <c r="G32" s="15"/>
      <c r="H32" s="15">
        <v>0</v>
      </c>
      <c r="K32" s="9">
        <f>+F32+H32</f>
        <v>0</v>
      </c>
    </row>
    <row r="33" spans="3:11" ht="15.75" hidden="1" thickBot="1" x14ac:dyDescent="0.3">
      <c r="F33" s="24">
        <f>SUM(F31:F32)</f>
        <v>0</v>
      </c>
      <c r="G33" s="21"/>
      <c r="H33" s="24">
        <f>SUM(H31:H32)</f>
        <v>0</v>
      </c>
      <c r="K33" s="9">
        <f>+F33+H33</f>
        <v>0</v>
      </c>
    </row>
    <row r="34" spans="3:11" ht="15.75" hidden="1" x14ac:dyDescent="0.25">
      <c r="C34" s="5"/>
      <c r="D34" s="5"/>
      <c r="E34" s="5"/>
      <c r="F34" s="6"/>
      <c r="G34" s="6"/>
      <c r="H34" s="6"/>
    </row>
    <row r="35" spans="3:11" ht="15.75" x14ac:dyDescent="0.25">
      <c r="C35" s="110"/>
      <c r="D35" s="110"/>
      <c r="E35" s="110"/>
      <c r="F35" s="110"/>
      <c r="G35" s="110"/>
      <c r="H35" s="110"/>
    </row>
    <row r="36" spans="3:11" ht="15.75" hidden="1" x14ac:dyDescent="0.25">
      <c r="C36" s="5" t="s">
        <v>56</v>
      </c>
      <c r="D36" s="5"/>
      <c r="E36" s="5"/>
      <c r="F36" s="4"/>
      <c r="G36" s="4"/>
      <c r="H36" s="5"/>
    </row>
    <row r="37" spans="3:11" ht="15.75" x14ac:dyDescent="0.25">
      <c r="C37" s="4"/>
      <c r="D37" s="4"/>
      <c r="E37" s="4"/>
      <c r="F37" s="5"/>
      <c r="G37" s="5"/>
      <c r="H37" s="5"/>
    </row>
    <row r="38" spans="3:11" ht="15.75" x14ac:dyDescent="0.25">
      <c r="C38" s="4"/>
      <c r="D38" s="4"/>
      <c r="E38" s="4"/>
      <c r="F38" s="31"/>
      <c r="G38" s="5"/>
      <c r="H38" s="5"/>
    </row>
    <row r="39" spans="3:11" ht="15.75" x14ac:dyDescent="0.25">
      <c r="C39" s="4"/>
      <c r="D39" s="4"/>
      <c r="E39" s="4"/>
      <c r="F39" s="6"/>
      <c r="G39" s="5"/>
      <c r="H39" s="5"/>
    </row>
    <row r="40" spans="3:11" ht="15.75" x14ac:dyDescent="0.25">
      <c r="C40" s="4"/>
      <c r="D40" s="4"/>
      <c r="E40" s="4"/>
      <c r="F40" s="31"/>
      <c r="G40" s="5"/>
      <c r="H40" s="5"/>
      <c r="J40" s="20"/>
    </row>
    <row r="41" spans="3:11" ht="15.75" x14ac:dyDescent="0.25">
      <c r="C41" s="5"/>
      <c r="D41" s="5"/>
      <c r="E41" s="5"/>
      <c r="F41" s="5"/>
      <c r="G41" s="5"/>
      <c r="H41" s="5"/>
    </row>
    <row r="42" spans="3:11" ht="15.75" hidden="1" x14ac:dyDescent="0.25">
      <c r="C42" s="111" t="s">
        <v>6</v>
      </c>
      <c r="D42" s="111"/>
      <c r="E42" s="111"/>
      <c r="F42" s="111"/>
      <c r="G42" s="111"/>
      <c r="H42" s="111"/>
    </row>
    <row r="43" spans="3:11" ht="18.75" hidden="1" x14ac:dyDescent="0.25">
      <c r="C43" s="32"/>
      <c r="D43" s="32"/>
      <c r="E43" s="32"/>
      <c r="F43" s="32"/>
      <c r="G43" s="32"/>
      <c r="H43" s="32"/>
    </row>
    <row r="44" spans="3:11" ht="18.75" hidden="1" x14ac:dyDescent="0.25">
      <c r="C44" s="33"/>
      <c r="D44" s="33"/>
      <c r="E44" s="33"/>
      <c r="F44" s="33"/>
      <c r="G44" s="33"/>
      <c r="H44" s="33"/>
    </row>
    <row r="45" spans="3:11" ht="15.75" hidden="1" customHeight="1" x14ac:dyDescent="0.3">
      <c r="C45" s="111"/>
      <c r="D45" s="111"/>
      <c r="E45" s="111"/>
      <c r="F45" s="111"/>
      <c r="G45" s="111"/>
      <c r="H45" s="88"/>
    </row>
    <row r="46" spans="3:11" ht="18.75" x14ac:dyDescent="0.25">
      <c r="C46" s="107" t="s">
        <v>4</v>
      </c>
      <c r="D46" s="107"/>
      <c r="E46" s="107"/>
      <c r="F46" s="107"/>
      <c r="G46" s="30"/>
      <c r="H46" s="33"/>
    </row>
    <row r="47" spans="3:11" x14ac:dyDescent="0.25">
      <c r="C47" s="108" t="s">
        <v>5</v>
      </c>
      <c r="D47" s="108"/>
      <c r="E47" s="108"/>
      <c r="F47" s="108"/>
    </row>
  </sheetData>
  <autoFilter ref="A5:K36" xr:uid="{00000000-0009-0000-0000-00000B000000}">
    <filterColumn colId="10">
      <filters blank="1">
        <filter val="(3,672,141)"/>
        <filter val="122,500"/>
        <filter val="13,053,806"/>
        <filter val="16,229,694"/>
        <filter val="39,560,140"/>
        <filter val="530,095,938"/>
        <filter val="595,389,937"/>
        <filter val="599,062,078"/>
      </filters>
    </filterColumn>
  </autoFilter>
  <mergeCells count="8">
    <mergeCell ref="C46:F46"/>
    <mergeCell ref="C47:F47"/>
    <mergeCell ref="C1:H1"/>
    <mergeCell ref="C2:G2"/>
    <mergeCell ref="C3:H3"/>
    <mergeCell ref="C35:H35"/>
    <mergeCell ref="C42:H42"/>
    <mergeCell ref="C45:G45"/>
  </mergeCells>
  <printOptions horizontalCentered="1"/>
  <pageMargins left="0.74803149606299213" right="0.35433070866141736" top="1.2204724409448819" bottom="0.35433070866141736" header="0.31496062992125984" footer="0.31496062992125984"/>
  <pageSetup scale="8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1DB0B-995A-4ED5-977D-7B2B8B5AC09E}">
  <sheetPr filterMode="1"/>
  <dimension ref="A2:N30"/>
  <sheetViews>
    <sheetView view="pageBreakPreview" zoomScale="75" zoomScaleSheetLayoutView="75" workbookViewId="0">
      <selection activeCell="A27" sqref="A27:I27"/>
    </sheetView>
  </sheetViews>
  <sheetFormatPr baseColWidth="10" defaultColWidth="11.42578125" defaultRowHeight="15" x14ac:dyDescent="0.25"/>
  <cols>
    <col min="1" max="1" width="3.7109375" style="1" customWidth="1"/>
    <col min="2" max="2" width="1.28515625" style="1" customWidth="1"/>
    <col min="3" max="3" width="48" style="1" customWidth="1"/>
    <col min="4" max="4" width="19.28515625" style="13" customWidth="1"/>
    <col min="5" max="5" width="16.5703125" style="13" customWidth="1"/>
    <col min="6" max="6" width="19.140625" style="13" customWidth="1"/>
    <col min="7" max="7" width="18.85546875" style="1" customWidth="1"/>
    <col min="8" max="8" width="19.42578125" style="1" customWidth="1"/>
    <col min="9" max="9" width="17.42578125" style="1" customWidth="1"/>
    <col min="10" max="10" width="18.140625" style="2" customWidth="1"/>
    <col min="11" max="11" width="20" style="2" customWidth="1"/>
    <col min="12" max="12" width="14.85546875" style="2" bestFit="1" customWidth="1"/>
    <col min="13" max="13" width="24" style="2" customWidth="1"/>
    <col min="14" max="14" width="15.42578125" style="2" bestFit="1" customWidth="1"/>
    <col min="15" max="16384" width="11.42578125" style="2"/>
  </cols>
  <sheetData>
    <row r="2" spans="1:13" ht="18.75" x14ac:dyDescent="0.25">
      <c r="B2" s="106"/>
      <c r="C2" s="106"/>
      <c r="D2" s="106"/>
      <c r="E2" s="106"/>
      <c r="F2" s="106"/>
      <c r="G2" s="106"/>
      <c r="H2" s="106"/>
    </row>
    <row r="3" spans="1:13" ht="18.75" x14ac:dyDescent="0.25">
      <c r="B3" s="106" t="s">
        <v>94</v>
      </c>
      <c r="C3" s="106"/>
      <c r="D3" s="106"/>
      <c r="E3" s="106"/>
      <c r="F3" s="106"/>
      <c r="G3" s="106"/>
      <c r="H3" s="106"/>
    </row>
    <row r="4" spans="1:13" ht="18.75" x14ac:dyDescent="0.25">
      <c r="B4" s="106" t="s">
        <v>0</v>
      </c>
      <c r="C4" s="106"/>
      <c r="D4" s="106"/>
      <c r="E4" s="106"/>
      <c r="F4" s="106"/>
      <c r="G4" s="106"/>
      <c r="H4" s="106"/>
    </row>
    <row r="5" spans="1:13" ht="18.75" x14ac:dyDescent="0.25">
      <c r="B5" s="106" t="s">
        <v>1</v>
      </c>
      <c r="C5" s="106"/>
      <c r="D5" s="106"/>
      <c r="E5" s="106"/>
      <c r="F5" s="106"/>
      <c r="G5" s="106"/>
      <c r="H5" s="106"/>
    </row>
    <row r="6" spans="1:13" ht="18.75" x14ac:dyDescent="0.3">
      <c r="B6" s="33"/>
      <c r="C6" s="34"/>
      <c r="D6" s="49"/>
      <c r="E6" s="49"/>
      <c r="F6" s="49"/>
      <c r="G6" s="33"/>
      <c r="H6" s="33"/>
    </row>
    <row r="7" spans="1:13" ht="56.25" x14ac:dyDescent="0.25">
      <c r="B7" s="33"/>
      <c r="C7" s="89"/>
      <c r="D7" s="90" t="s">
        <v>95</v>
      </c>
      <c r="E7" s="90" t="s">
        <v>96</v>
      </c>
      <c r="F7" s="90" t="s">
        <v>97</v>
      </c>
      <c r="G7" s="90" t="s">
        <v>98</v>
      </c>
      <c r="H7" s="90" t="s">
        <v>99</v>
      </c>
    </row>
    <row r="8" spans="1:13" ht="18.75" x14ac:dyDescent="0.3">
      <c r="B8" s="33"/>
      <c r="C8" s="89" t="s">
        <v>100</v>
      </c>
      <c r="D8" s="91">
        <v>51695326</v>
      </c>
      <c r="E8" s="92">
        <v>0</v>
      </c>
      <c r="F8" s="92">
        <v>0</v>
      </c>
      <c r="G8" s="93">
        <v>26974241.190000001</v>
      </c>
      <c r="H8" s="93">
        <f>SUM(D8,E8,F8,G8)</f>
        <v>78669567.189999998</v>
      </c>
      <c r="I8" s="9"/>
    </row>
    <row r="9" spans="1:13" customFormat="1" ht="18.75" x14ac:dyDescent="0.3">
      <c r="A9" s="13"/>
      <c r="B9" s="49"/>
      <c r="C9" s="89" t="s">
        <v>101</v>
      </c>
      <c r="D9" s="92"/>
      <c r="E9" s="92">
        <v>0</v>
      </c>
      <c r="F9" s="92"/>
      <c r="G9" s="92"/>
      <c r="H9" s="92">
        <f>SUM(D9,E9,F9,G9)</f>
        <v>0</v>
      </c>
      <c r="I9" s="13"/>
    </row>
    <row r="10" spans="1:13" customFormat="1" ht="18.75" x14ac:dyDescent="0.3">
      <c r="A10" s="13"/>
      <c r="B10" s="49"/>
      <c r="C10" s="89" t="s">
        <v>102</v>
      </c>
      <c r="D10" s="92"/>
      <c r="E10" s="92"/>
      <c r="F10" s="92" t="s">
        <v>2</v>
      </c>
      <c r="G10" s="92"/>
      <c r="H10" s="92"/>
      <c r="I10" s="13"/>
    </row>
    <row r="11" spans="1:13" ht="18.75" x14ac:dyDescent="0.3">
      <c r="B11" s="33"/>
      <c r="C11" s="89" t="s">
        <v>103</v>
      </c>
      <c r="D11" s="91"/>
      <c r="E11" s="92"/>
      <c r="F11" s="92"/>
      <c r="G11" s="93"/>
      <c r="H11" s="93"/>
      <c r="I11" s="9"/>
      <c r="J11" s="17"/>
    </row>
    <row r="12" spans="1:13" ht="18.75" x14ac:dyDescent="0.3">
      <c r="B12" s="33"/>
      <c r="C12" s="89" t="s">
        <v>104</v>
      </c>
      <c r="D12" s="91"/>
      <c r="E12" s="92"/>
      <c r="F12" s="92"/>
      <c r="G12" s="93">
        <v>-8419224.5899999999</v>
      </c>
      <c r="H12" s="93">
        <f>SUM(D12,E12,F12,G12)</f>
        <v>-8419224.5899999999</v>
      </c>
      <c r="I12" s="9"/>
    </row>
    <row r="13" spans="1:13" ht="18.75" x14ac:dyDescent="0.3">
      <c r="B13" s="33"/>
      <c r="C13" s="89" t="s">
        <v>105</v>
      </c>
      <c r="D13" s="94">
        <f>SUM(D8:D12)</f>
        <v>51695326</v>
      </c>
      <c r="E13" s="94">
        <f>SUM(E8:E12)</f>
        <v>0</v>
      </c>
      <c r="F13" s="94">
        <f>SUM(F8:F12)</f>
        <v>0</v>
      </c>
      <c r="G13" s="95">
        <f>SUM(G8:G12)</f>
        <v>18555016.600000001</v>
      </c>
      <c r="H13" s="95">
        <f>SUM(H8:H12)</f>
        <v>70250342.599999994</v>
      </c>
      <c r="I13" s="9"/>
      <c r="K13" s="17"/>
      <c r="M13" s="17"/>
    </row>
    <row r="14" spans="1:13" ht="18.75" hidden="1" x14ac:dyDescent="0.3">
      <c r="B14" s="33"/>
      <c r="C14" s="96" t="s">
        <v>2</v>
      </c>
      <c r="D14" s="97">
        <f>SUM(D9:D13)</f>
        <v>51695326</v>
      </c>
      <c r="E14" s="45"/>
      <c r="F14" s="98"/>
      <c r="G14" s="35">
        <v>39052659</v>
      </c>
      <c r="H14" s="99">
        <f>D14+F14+G14</f>
        <v>90747985</v>
      </c>
      <c r="I14" s="9"/>
      <c r="J14" s="17"/>
      <c r="K14" s="17"/>
    </row>
    <row r="15" spans="1:13" customFormat="1" ht="18.75" x14ac:dyDescent="0.3">
      <c r="A15" s="13"/>
      <c r="B15" s="49"/>
      <c r="C15" s="100" t="s">
        <v>101</v>
      </c>
      <c r="D15" s="92"/>
      <c r="E15" s="92">
        <v>0</v>
      </c>
      <c r="F15" s="92"/>
      <c r="G15" s="92"/>
      <c r="H15" s="92">
        <f>SUM(D15,E15,F15,G15)</f>
        <v>0</v>
      </c>
      <c r="I15" s="13"/>
      <c r="K15" s="60"/>
      <c r="M15" s="60"/>
    </row>
    <row r="16" spans="1:13" customFormat="1" ht="18.75" x14ac:dyDescent="0.3">
      <c r="A16" s="13"/>
      <c r="B16" s="49"/>
      <c r="C16" s="100" t="s">
        <v>102</v>
      </c>
      <c r="D16" s="92"/>
      <c r="E16" s="92"/>
      <c r="F16" s="92">
        <v>0</v>
      </c>
      <c r="G16" s="92"/>
      <c r="H16" s="92">
        <f>SUM(D16,E16,F16,G16)</f>
        <v>0</v>
      </c>
      <c r="I16" s="13"/>
    </row>
    <row r="17" spans="1:14" customFormat="1" ht="37.5" x14ac:dyDescent="0.3">
      <c r="A17" s="13"/>
      <c r="B17" s="49"/>
      <c r="C17" s="101" t="s">
        <v>106</v>
      </c>
      <c r="D17" s="92"/>
      <c r="E17" s="92"/>
      <c r="F17" s="92">
        <v>0</v>
      </c>
      <c r="G17" s="92"/>
      <c r="H17" s="92">
        <f>SUM(D17,E17,F17,G17)</f>
        <v>0</v>
      </c>
      <c r="I17" s="9"/>
      <c r="J17" s="79"/>
      <c r="K17" s="60"/>
    </row>
    <row r="18" spans="1:14" ht="18.75" x14ac:dyDescent="0.3">
      <c r="B18" s="33"/>
      <c r="C18" s="100" t="s">
        <v>103</v>
      </c>
      <c r="D18" s="92"/>
      <c r="E18" s="92"/>
      <c r="F18" s="92"/>
      <c r="G18" s="93">
        <v>-7616678.5700000003</v>
      </c>
      <c r="H18" s="92">
        <f>SUM(D18,E18,F18,G18)</f>
        <v>-7616678.5700000003</v>
      </c>
      <c r="I18" s="9"/>
      <c r="J18" s="27"/>
      <c r="K18" s="17"/>
      <c r="N18" s="102"/>
    </row>
    <row r="19" spans="1:14" ht="18.75" x14ac:dyDescent="0.3">
      <c r="B19" s="33"/>
      <c r="C19" s="100" t="s">
        <v>104</v>
      </c>
      <c r="D19" s="92"/>
      <c r="E19" s="92"/>
      <c r="F19" s="92"/>
      <c r="G19" s="93">
        <f>'[1] ERF-Rendimiento Financiero'!F28</f>
        <v>3265723.4316949174</v>
      </c>
      <c r="H19" s="93">
        <f>SUM(D19,E19,F19,G19)</f>
        <v>3265723.4316949174</v>
      </c>
      <c r="I19" s="16"/>
      <c r="J19" s="27"/>
      <c r="K19" s="102"/>
      <c r="L19" s="102"/>
    </row>
    <row r="20" spans="1:14" ht="18.75" x14ac:dyDescent="0.25">
      <c r="B20" s="34"/>
      <c r="C20" s="103" t="s">
        <v>107</v>
      </c>
      <c r="D20" s="95">
        <f>D14+D18</f>
        <v>51695326</v>
      </c>
      <c r="E20" s="95">
        <f>SUM(E19,E13)</f>
        <v>0</v>
      </c>
      <c r="F20" s="95">
        <f>SUM(F19,F13)</f>
        <v>0</v>
      </c>
      <c r="G20" s="95">
        <f>G13+G15+G16+G17+G18+G19</f>
        <v>14204061.461694919</v>
      </c>
      <c r="H20" s="95">
        <f>H13+H15+H16+H17+H18+H19</f>
        <v>65899387.461694911</v>
      </c>
      <c r="I20" s="20"/>
      <c r="K20" s="17"/>
      <c r="M20" s="17"/>
    </row>
    <row r="21" spans="1:14" ht="18.75" x14ac:dyDescent="0.3">
      <c r="B21" s="34"/>
      <c r="C21" s="33"/>
      <c r="D21" s="45"/>
      <c r="E21" s="45"/>
      <c r="F21" s="45"/>
      <c r="G21" s="35"/>
      <c r="H21" s="35"/>
      <c r="I21" s="9"/>
      <c r="K21" s="17"/>
    </row>
    <row r="22" spans="1:14" ht="18.75" x14ac:dyDescent="0.25">
      <c r="B22" s="33"/>
      <c r="C22" s="33"/>
      <c r="D22" s="33"/>
      <c r="E22" s="33"/>
      <c r="F22" s="33"/>
      <c r="G22" s="35"/>
      <c r="H22" s="12"/>
      <c r="I22" s="20"/>
      <c r="J22" s="17"/>
      <c r="L22" s="17"/>
    </row>
    <row r="23" spans="1:14" ht="18.75" hidden="1" x14ac:dyDescent="0.3">
      <c r="B23" s="33"/>
      <c r="C23" s="33" t="s">
        <v>108</v>
      </c>
      <c r="D23" s="33"/>
      <c r="E23" s="33"/>
      <c r="F23" s="49"/>
      <c r="G23" s="35"/>
      <c r="H23" s="50"/>
    </row>
    <row r="24" spans="1:14" ht="18.75" x14ac:dyDescent="0.3">
      <c r="B24" s="33"/>
      <c r="C24" s="33"/>
      <c r="D24" s="49"/>
      <c r="E24" s="49"/>
      <c r="F24" s="49"/>
      <c r="G24" s="35"/>
      <c r="H24" s="33"/>
    </row>
    <row r="25" spans="1:14" ht="18.75" x14ac:dyDescent="0.3">
      <c r="B25" s="33"/>
      <c r="C25" s="33"/>
      <c r="D25" s="49"/>
      <c r="E25" s="49"/>
      <c r="F25" s="49"/>
      <c r="G25" s="35"/>
      <c r="H25" s="77"/>
    </row>
    <row r="26" spans="1:14" ht="18.75" hidden="1" x14ac:dyDescent="0.25">
      <c r="B26" s="33"/>
      <c r="C26" s="105" t="s">
        <v>6</v>
      </c>
      <c r="D26" s="105"/>
      <c r="E26" s="105"/>
      <c r="F26" s="105"/>
      <c r="G26" s="105"/>
      <c r="H26" s="105"/>
    </row>
    <row r="27" spans="1:14" ht="18.75" x14ac:dyDescent="0.25">
      <c r="A27" s="106" t="s">
        <v>4</v>
      </c>
      <c r="B27" s="106"/>
      <c r="C27" s="106"/>
      <c r="D27" s="106"/>
      <c r="E27" s="106"/>
      <c r="F27" s="106"/>
      <c r="G27" s="106"/>
      <c r="H27" s="106"/>
      <c r="I27" s="106"/>
    </row>
    <row r="28" spans="1:14" ht="18.75" x14ac:dyDescent="0.25">
      <c r="A28" s="104" t="s">
        <v>5</v>
      </c>
      <c r="B28" s="104"/>
      <c r="C28" s="104"/>
      <c r="D28" s="104"/>
      <c r="E28" s="104"/>
      <c r="F28" s="104"/>
      <c r="G28" s="104"/>
      <c r="H28" s="104"/>
      <c r="I28" s="104"/>
    </row>
    <row r="29" spans="1:14" ht="18.75" hidden="1" x14ac:dyDescent="0.3">
      <c r="B29" s="33"/>
      <c r="C29" s="105" t="s">
        <v>109</v>
      </c>
      <c r="D29" s="105"/>
      <c r="E29" s="49"/>
      <c r="F29" s="49"/>
      <c r="G29" s="105" t="s">
        <v>110</v>
      </c>
      <c r="H29" s="105"/>
    </row>
    <row r="30" spans="1:14" ht="18.75" x14ac:dyDescent="0.3">
      <c r="B30" s="33"/>
      <c r="C30" s="33"/>
      <c r="D30" s="49"/>
      <c r="E30" s="49"/>
      <c r="F30" s="49"/>
      <c r="G30" s="33"/>
      <c r="H30" s="33"/>
    </row>
  </sheetData>
  <autoFilter ref="C7:I23" xr:uid="{00000000-0009-0000-0000-00000C000000}">
    <filterColumn colId="5">
      <filters blank="1">
        <filter val="(1,752,041)"/>
        <filter val="(1,920,100)"/>
        <filter val="1,953,658"/>
        <filter val="26,907,664"/>
        <filter val="27,109,281"/>
        <filter val="28,827,764"/>
      </filters>
    </filterColumn>
  </autoFilter>
  <mergeCells count="9">
    <mergeCell ref="A28:I28"/>
    <mergeCell ref="C29:D29"/>
    <mergeCell ref="G29:H29"/>
    <mergeCell ref="B2:H2"/>
    <mergeCell ref="B3:H3"/>
    <mergeCell ref="B4:H4"/>
    <mergeCell ref="B5:H5"/>
    <mergeCell ref="C26:H26"/>
    <mergeCell ref="A27:I27"/>
  </mergeCells>
  <printOptions horizontalCentered="1"/>
  <pageMargins left="0.44" right="0.35433070866141736" top="1.4173228346456694" bottom="0.35433070866141736" header="0.31496062992125984" footer="0.31496062992125984"/>
  <pageSetup scale="72" orientation="landscape" horizontalDpi="300" verticalDpi="300" r:id="rId1"/>
  <rowBreaks count="1" manualBreakCount="1">
    <brk id="31" min="1" max="1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C9233-CAC0-44F4-8732-BCDC79977748}">
  <sheetPr filterMode="1"/>
  <dimension ref="A1:AA88"/>
  <sheetViews>
    <sheetView tabSelected="1" view="pageBreakPreview" zoomScale="60" workbookViewId="0">
      <selection activeCell="R63" sqref="R63"/>
    </sheetView>
  </sheetViews>
  <sheetFormatPr baseColWidth="10" defaultColWidth="11.42578125" defaultRowHeight="18.75" x14ac:dyDescent="0.25"/>
  <cols>
    <col min="1" max="1" width="92.140625" style="33" customWidth="1"/>
    <col min="2" max="2" width="30.7109375" style="1" hidden="1" customWidth="1"/>
    <col min="3" max="3" width="21" style="33" customWidth="1"/>
    <col min="4" max="4" width="4.28515625" style="1" hidden="1" customWidth="1"/>
    <col min="5" max="5" width="21.140625" style="1" hidden="1" customWidth="1"/>
    <col min="6" max="6" width="2.7109375" style="1" hidden="1" customWidth="1"/>
    <col min="7" max="7" width="19.5703125" style="1" hidden="1" customWidth="1"/>
    <col min="8" max="8" width="12.5703125" style="1" hidden="1" customWidth="1"/>
    <col min="9" max="9" width="21.140625" style="1" hidden="1" customWidth="1"/>
    <col min="10" max="10" width="20.140625" style="1" hidden="1" customWidth="1"/>
    <col min="11" max="12" width="20.140625" style="2" hidden="1" customWidth="1"/>
    <col min="13" max="13" width="16.5703125" style="2" hidden="1" customWidth="1"/>
    <col min="14" max="14" width="20.140625" style="2" hidden="1" customWidth="1"/>
    <col min="15" max="15" width="17" style="2" hidden="1" customWidth="1"/>
    <col min="16" max="16" width="22" style="2" bestFit="1" customWidth="1"/>
    <col min="17" max="17" width="15.85546875" style="2" bestFit="1" customWidth="1"/>
    <col min="18" max="18" width="16.140625" style="2" bestFit="1" customWidth="1"/>
    <col min="19" max="19" width="52.5703125" style="2" bestFit="1" customWidth="1"/>
    <col min="20" max="23" width="11.42578125" style="2"/>
    <col min="24" max="24" width="15.85546875" style="2" bestFit="1" customWidth="1"/>
    <col min="25" max="25" width="11.42578125" style="2"/>
    <col min="26" max="26" width="15.85546875" style="2" bestFit="1" customWidth="1"/>
    <col min="27" max="27" width="13" style="2" bestFit="1" customWidth="1"/>
    <col min="28" max="16384" width="11.42578125" style="2"/>
  </cols>
  <sheetData>
    <row r="1" spans="1:17" ht="120.75" customHeight="1" x14ac:dyDescent="0.3">
      <c r="A1" s="113" t="str">
        <f>'[4]Flujo de Efectivo'!A2</f>
        <v>Estado de Flujo de Efectivo</v>
      </c>
      <c r="B1" s="106"/>
      <c r="C1" s="113"/>
      <c r="D1" s="106"/>
      <c r="E1" s="106"/>
      <c r="F1" s="33"/>
    </row>
    <row r="2" spans="1:17" x14ac:dyDescent="0.3">
      <c r="A2" s="113" t="s">
        <v>7</v>
      </c>
      <c r="B2" s="106"/>
      <c r="C2" s="113"/>
      <c r="D2" s="106"/>
      <c r="E2" s="106"/>
      <c r="F2" s="33"/>
    </row>
    <row r="3" spans="1:17" x14ac:dyDescent="0.3">
      <c r="A3" s="113" t="str">
        <f>'[4]Flujo de Efectivo'!A4</f>
        <v>(Valores en RD$)</v>
      </c>
      <c r="B3" s="106"/>
      <c r="C3" s="113"/>
      <c r="D3" s="106"/>
      <c r="E3" s="106"/>
      <c r="F3" s="33"/>
    </row>
    <row r="4" spans="1:17" ht="14.25" customHeight="1" thickBot="1" x14ac:dyDescent="0.3">
      <c r="A4" s="34"/>
      <c r="B4" s="34"/>
      <c r="C4" s="35"/>
      <c r="D4" s="35"/>
      <c r="E4" s="33"/>
      <c r="F4" s="33"/>
    </row>
    <row r="5" spans="1:17" ht="19.5" thickBot="1" x14ac:dyDescent="0.3">
      <c r="B5" s="33"/>
      <c r="C5" s="36">
        <f>+'[3]BC Balance Comprobación'!D11</f>
        <v>2022</v>
      </c>
      <c r="D5" s="36"/>
      <c r="E5" s="36">
        <f>+'[3]BC Balance Comprobación'!F11</f>
        <v>2021</v>
      </c>
      <c r="F5" s="33"/>
      <c r="G5" s="37">
        <v>44197</v>
      </c>
      <c r="I5" s="38">
        <v>44228</v>
      </c>
      <c r="J5" s="39">
        <v>44256</v>
      </c>
      <c r="K5" s="39">
        <v>44287</v>
      </c>
      <c r="L5" s="39">
        <v>44317</v>
      </c>
    </row>
    <row r="6" spans="1:17" x14ac:dyDescent="0.25">
      <c r="A6" s="40" t="s">
        <v>8</v>
      </c>
      <c r="B6" s="40"/>
      <c r="C6" s="41"/>
      <c r="D6" s="41"/>
      <c r="E6" s="42"/>
      <c r="F6" s="33"/>
      <c r="H6" s="9"/>
      <c r="J6" s="43"/>
      <c r="K6" s="43"/>
    </row>
    <row r="7" spans="1:17" customFormat="1" hidden="1" x14ac:dyDescent="0.3">
      <c r="A7" s="44" t="s">
        <v>9</v>
      </c>
      <c r="B7" s="44"/>
      <c r="C7" s="12">
        <v>0</v>
      </c>
      <c r="D7" s="12"/>
      <c r="E7" s="12">
        <v>0</v>
      </c>
      <c r="F7" s="13"/>
      <c r="G7" s="45"/>
      <c r="H7" s="12">
        <f t="shared" ref="H7:H14" si="0">+C7+E7</f>
        <v>0</v>
      </c>
      <c r="I7" s="13"/>
      <c r="J7" s="13"/>
    </row>
    <row r="8" spans="1:17" customFormat="1" hidden="1" x14ac:dyDescent="0.25">
      <c r="A8" s="44" t="s">
        <v>10</v>
      </c>
      <c r="B8" s="44"/>
      <c r="C8" s="12">
        <v>0</v>
      </c>
      <c r="D8" s="12"/>
      <c r="E8" s="12">
        <v>0</v>
      </c>
      <c r="F8" s="13"/>
      <c r="G8" s="46"/>
      <c r="H8" s="12">
        <f t="shared" si="0"/>
        <v>0</v>
      </c>
      <c r="I8" s="13"/>
      <c r="J8" s="13"/>
      <c r="O8" s="29">
        <v>97913476.890000001</v>
      </c>
      <c r="P8" s="29"/>
    </row>
    <row r="9" spans="1:17" customFormat="1" x14ac:dyDescent="0.3">
      <c r="A9" s="47" t="s">
        <v>11</v>
      </c>
      <c r="B9" s="45"/>
      <c r="C9" s="45">
        <f>'[1] ERF-Rendimiento Financiero'!F8</f>
        <v>2705000</v>
      </c>
      <c r="D9" s="48"/>
      <c r="E9" s="45">
        <f>'[3]BC Balance Comprobación'!M37</f>
        <v>0</v>
      </c>
      <c r="F9" s="49"/>
      <c r="G9" s="45">
        <v>250000</v>
      </c>
      <c r="H9" s="12">
        <f t="shared" si="0"/>
        <v>2705000</v>
      </c>
      <c r="I9" s="50">
        <f>-'[5]BC Balance Comprobación'!J37</f>
        <v>1430000</v>
      </c>
      <c r="J9" s="50">
        <v>925000</v>
      </c>
      <c r="K9" s="50">
        <v>5470000</v>
      </c>
      <c r="M9" s="51">
        <f>+G9+I9+J9+K9</f>
        <v>8075000</v>
      </c>
      <c r="O9" s="29">
        <v>96320160.819999993</v>
      </c>
      <c r="Q9" s="29"/>
    </row>
    <row r="10" spans="1:17" x14ac:dyDescent="0.25">
      <c r="A10" s="47" t="s">
        <v>12</v>
      </c>
      <c r="B10" s="46"/>
      <c r="C10" s="46">
        <f>'[1] ERF-Rendimiento Financiero'!F9+'[1] ERF-Rendimiento Financiero'!F11</f>
        <v>17796713.350000001</v>
      </c>
      <c r="D10" s="52"/>
      <c r="E10" s="35">
        <f>'[3]BC Balance Comprobación'!M38</f>
        <v>0</v>
      </c>
      <c r="F10" s="33"/>
      <c r="G10" s="46">
        <v>12775551</v>
      </c>
      <c r="H10" s="9">
        <f t="shared" si="0"/>
        <v>17796713.350000001</v>
      </c>
      <c r="I10" s="50">
        <f>-'[5]BC Balance Comprobación'!J38</f>
        <v>22060869</v>
      </c>
      <c r="J10" s="50">
        <v>13121616.66</v>
      </c>
      <c r="K10" s="50">
        <v>18001583</v>
      </c>
      <c r="L10" s="50">
        <v>14704462</v>
      </c>
      <c r="M10" s="27">
        <f>+C10+G10+I10+J10+K10+L10</f>
        <v>98460795.010000005</v>
      </c>
      <c r="O10" s="28">
        <f>+O8-O9</f>
        <v>1593316.0700000077</v>
      </c>
      <c r="P10" s="53"/>
    </row>
    <row r="11" spans="1:17" customFormat="1" hidden="1" x14ac:dyDescent="0.25">
      <c r="A11" s="44" t="s">
        <v>13</v>
      </c>
      <c r="B11" s="44">
        <v>79000</v>
      </c>
      <c r="C11" s="54"/>
      <c r="D11" s="54"/>
      <c r="E11" s="12">
        <v>0</v>
      </c>
      <c r="F11" s="13"/>
      <c r="G11" s="54"/>
      <c r="H11" s="12">
        <f t="shared" si="0"/>
        <v>0</v>
      </c>
      <c r="I11" s="50"/>
      <c r="J11" s="13"/>
    </row>
    <row r="12" spans="1:17" customFormat="1" hidden="1" x14ac:dyDescent="0.3">
      <c r="A12" s="44" t="s">
        <v>14</v>
      </c>
      <c r="B12" s="44"/>
      <c r="C12" s="54">
        <v>0</v>
      </c>
      <c r="D12" s="54"/>
      <c r="E12" s="12"/>
      <c r="F12" s="13"/>
      <c r="G12" s="55"/>
      <c r="H12" s="12">
        <f t="shared" si="0"/>
        <v>0</v>
      </c>
      <c r="I12" s="50"/>
      <c r="J12" s="13"/>
    </row>
    <row r="13" spans="1:17" customFormat="1" hidden="1" x14ac:dyDescent="0.3">
      <c r="A13" s="44" t="s">
        <v>15</v>
      </c>
      <c r="B13" s="44">
        <v>-6923283.4199999999</v>
      </c>
      <c r="C13" s="54">
        <v>0</v>
      </c>
      <c r="D13" s="54"/>
      <c r="E13" s="12">
        <v>0</v>
      </c>
      <c r="F13" s="13"/>
      <c r="G13" s="45"/>
      <c r="H13" s="12">
        <f t="shared" si="0"/>
        <v>0</v>
      </c>
      <c r="I13" s="50"/>
      <c r="J13" s="13"/>
      <c r="K13" s="29"/>
      <c r="O13" s="51">
        <f>+M17+M18+M20</f>
        <v>-84878702.738305092</v>
      </c>
    </row>
    <row r="14" spans="1:17" customFormat="1" x14ac:dyDescent="0.3">
      <c r="A14" s="47" t="s">
        <v>16</v>
      </c>
      <c r="B14" s="55"/>
      <c r="C14" s="55"/>
      <c r="D14" s="56"/>
      <c r="E14" s="45">
        <f>'[3]BC Balance Comprobación'!M39</f>
        <v>0</v>
      </c>
      <c r="F14" s="49"/>
      <c r="G14" s="12"/>
      <c r="H14" s="12">
        <f t="shared" si="0"/>
        <v>0</v>
      </c>
      <c r="I14" s="50">
        <v>9000</v>
      </c>
      <c r="J14" s="50">
        <v>6000</v>
      </c>
      <c r="K14" s="50">
        <v>15000</v>
      </c>
      <c r="M14" s="51">
        <f>+I14+J14+K14</f>
        <v>30000</v>
      </c>
      <c r="O14" s="51">
        <f>+O8+O13-P8</f>
        <v>13034774.151694909</v>
      </c>
    </row>
    <row r="15" spans="1:17" customFormat="1" x14ac:dyDescent="0.3">
      <c r="A15" s="57"/>
      <c r="B15" s="45"/>
      <c r="C15" s="45"/>
      <c r="D15" s="48"/>
      <c r="E15" s="45"/>
      <c r="F15" s="49"/>
      <c r="G15" s="35"/>
      <c r="H15" s="12"/>
      <c r="I15" s="50"/>
      <c r="J15" s="13"/>
    </row>
    <row r="16" spans="1:17" customFormat="1" x14ac:dyDescent="0.3">
      <c r="A16" s="47" t="s">
        <v>17</v>
      </c>
      <c r="B16" s="44">
        <v>0</v>
      </c>
      <c r="C16" s="35">
        <f>-'[1]BC Balance Comprobación'!D159</f>
        <v>-211506.48</v>
      </c>
      <c r="D16" s="12"/>
      <c r="E16" s="12">
        <v>0</v>
      </c>
      <c r="F16" s="13"/>
      <c r="G16" s="45"/>
      <c r="H16" s="12">
        <f t="shared" ref="H16:H23" si="1">+C16+E16</f>
        <v>-211506.48</v>
      </c>
      <c r="I16" s="50"/>
      <c r="J16" s="13"/>
    </row>
    <row r="17" spans="1:21" x14ac:dyDescent="0.3">
      <c r="A17" s="47" t="s">
        <v>18</v>
      </c>
      <c r="B17" s="35"/>
      <c r="C17" s="35">
        <f>-'[1]BC Balance Comprobación'!D45</f>
        <v>-9536825.8900000006</v>
      </c>
      <c r="D17" s="58"/>
      <c r="E17" s="35">
        <v>-83368429</v>
      </c>
      <c r="F17" s="33"/>
      <c r="G17" s="45">
        <v>-5376484.4800000004</v>
      </c>
      <c r="H17" s="9">
        <f t="shared" si="1"/>
        <v>-92905254.890000001</v>
      </c>
      <c r="I17" s="50">
        <v>-10647791.65</v>
      </c>
      <c r="J17" s="50">
        <v>-9167463.0500000007</v>
      </c>
      <c r="K17" s="50">
        <v>-8447211.75</v>
      </c>
      <c r="L17" s="50">
        <v>-7744007.1299999999</v>
      </c>
      <c r="M17" s="27">
        <f>+C17+G17+I17+J17+K17+L17</f>
        <v>-50919783.95000001</v>
      </c>
      <c r="Q17" s="17"/>
      <c r="R17" s="27"/>
      <c r="S17" s="27"/>
    </row>
    <row r="18" spans="1:21" customFormat="1" x14ac:dyDescent="0.3">
      <c r="A18" s="47" t="s">
        <v>19</v>
      </c>
      <c r="B18" s="45"/>
      <c r="C18" s="45">
        <f>-'[1]BC Balance Comprobación'!D58</f>
        <v>-1218981.52</v>
      </c>
      <c r="D18" s="48"/>
      <c r="E18" s="45">
        <v>-8951787</v>
      </c>
      <c r="F18" s="49"/>
      <c r="G18" s="45">
        <v>-698885.18</v>
      </c>
      <c r="H18" s="12">
        <f t="shared" si="1"/>
        <v>-10170768.52</v>
      </c>
      <c r="I18" s="50">
        <v>-1473063.08</v>
      </c>
      <c r="J18" s="50">
        <v>-1509455.22</v>
      </c>
      <c r="K18" s="50">
        <v>-1173946</v>
      </c>
      <c r="L18" s="50">
        <v>-1076106.99</v>
      </c>
      <c r="M18" s="59">
        <f>+C18+G18+J18+K18+L18</f>
        <v>-5677374.9100000001</v>
      </c>
      <c r="R18" s="60"/>
      <c r="S18" s="60"/>
    </row>
    <row r="19" spans="1:21" customFormat="1" hidden="1" x14ac:dyDescent="0.3">
      <c r="A19" s="44" t="s">
        <v>20</v>
      </c>
      <c r="B19" s="44"/>
      <c r="C19" s="45">
        <f>-'[3]BC Balance Comprobación'!V3</f>
        <v>0</v>
      </c>
      <c r="D19" s="12"/>
      <c r="E19" s="12">
        <v>0</v>
      </c>
      <c r="F19" s="13"/>
      <c r="G19" s="12"/>
      <c r="H19" s="12">
        <f t="shared" si="1"/>
        <v>0</v>
      </c>
      <c r="I19" s="50">
        <v>0</v>
      </c>
      <c r="J19" s="50">
        <v>0</v>
      </c>
      <c r="K19" s="50">
        <v>0</v>
      </c>
      <c r="L19" s="50">
        <v>0</v>
      </c>
      <c r="S19" s="60"/>
    </row>
    <row r="20" spans="1:21" x14ac:dyDescent="0.3">
      <c r="A20" s="47" t="s">
        <v>21</v>
      </c>
      <c r="B20" s="35"/>
      <c r="C20" s="45">
        <f>-'[1]BC Balance Comprobación'!D85-'[1]BC Balance Comprobación'!D105</f>
        <v>-4214657.3983050855</v>
      </c>
      <c r="D20" s="58"/>
      <c r="E20" s="35">
        <v>-60758429</v>
      </c>
      <c r="F20" s="33"/>
      <c r="G20" s="12">
        <v>-65427</v>
      </c>
      <c r="H20" s="9">
        <f t="shared" si="1"/>
        <v>-64973086.398305088</v>
      </c>
      <c r="I20" s="50">
        <v>-7392769.4500000002</v>
      </c>
      <c r="J20" s="50">
        <v>-4770136.2300000004</v>
      </c>
      <c r="K20" s="50">
        <v>-8662082.6600000001</v>
      </c>
      <c r="L20" s="50">
        <v>-3176471.1399999997</v>
      </c>
      <c r="M20" s="17">
        <f>+C20+G20+I20+J20+K20+L20</f>
        <v>-28281543.878305085</v>
      </c>
      <c r="P20" s="17"/>
      <c r="R20" s="17"/>
    </row>
    <row r="21" spans="1:21" customFormat="1" hidden="1" x14ac:dyDescent="0.25">
      <c r="A21" s="44" t="s">
        <v>22</v>
      </c>
      <c r="B21" s="44"/>
      <c r="C21" s="12">
        <v>0</v>
      </c>
      <c r="D21" s="12"/>
      <c r="E21" s="12">
        <v>0</v>
      </c>
      <c r="F21" s="13"/>
      <c r="G21" s="35"/>
      <c r="H21" s="12">
        <f t="shared" si="1"/>
        <v>0</v>
      </c>
      <c r="I21" s="50"/>
      <c r="J21" s="13"/>
      <c r="Q21" s="60"/>
    </row>
    <row r="22" spans="1:21" customFormat="1" hidden="1" x14ac:dyDescent="0.25">
      <c r="A22" s="44" t="s">
        <v>23</v>
      </c>
      <c r="B22" s="44">
        <v>-288795</v>
      </c>
      <c r="C22" s="12">
        <v>0</v>
      </c>
      <c r="D22" s="12"/>
      <c r="E22" s="12">
        <v>0</v>
      </c>
      <c r="F22" s="13"/>
      <c r="G22" s="35"/>
      <c r="H22" s="12">
        <f t="shared" si="1"/>
        <v>0</v>
      </c>
      <c r="I22" s="50"/>
      <c r="J22" s="13"/>
      <c r="M22" s="59"/>
      <c r="S22" s="60"/>
    </row>
    <row r="23" spans="1:21" hidden="1" x14ac:dyDescent="0.25">
      <c r="A23" s="47" t="s">
        <v>24</v>
      </c>
      <c r="B23" s="35"/>
      <c r="C23" s="35"/>
      <c r="D23" s="58"/>
      <c r="E23" s="35">
        <v>-8548025</v>
      </c>
      <c r="F23" s="61"/>
      <c r="G23" s="35"/>
      <c r="H23" s="9">
        <f t="shared" si="1"/>
        <v>-8548025</v>
      </c>
      <c r="I23" s="50"/>
      <c r="U23" s="17"/>
    </row>
    <row r="24" spans="1:21" hidden="1" x14ac:dyDescent="0.25">
      <c r="A24" s="47"/>
      <c r="B24" s="35"/>
      <c r="C24" s="35"/>
      <c r="D24" s="58"/>
      <c r="E24" s="35"/>
      <c r="F24" s="61"/>
      <c r="G24" s="58"/>
      <c r="H24" s="9"/>
      <c r="I24" s="50"/>
    </row>
    <row r="25" spans="1:21" ht="24.75" customHeight="1" x14ac:dyDescent="0.3">
      <c r="A25" s="47" t="s">
        <v>25</v>
      </c>
      <c r="B25" s="35"/>
      <c r="C25" s="35"/>
      <c r="D25" s="58"/>
      <c r="E25" s="35"/>
      <c r="F25" s="61"/>
      <c r="G25" s="45"/>
      <c r="H25" s="9"/>
      <c r="I25" s="50"/>
      <c r="Q25" s="28"/>
    </row>
    <row r="26" spans="1:21" x14ac:dyDescent="0.25">
      <c r="A26" s="62" t="s">
        <v>26</v>
      </c>
      <c r="B26" s="58"/>
      <c r="C26" s="58">
        <f>SUBTOTAL(9,C9:C25)</f>
        <v>5319742.0616949154</v>
      </c>
      <c r="D26" s="58"/>
      <c r="E26" s="58">
        <f t="shared" ref="E26:L26" si="2">SUM(E7:E25)</f>
        <v>-161626670</v>
      </c>
      <c r="F26" s="58">
        <f t="shared" si="2"/>
        <v>0</v>
      </c>
      <c r="G26" s="58">
        <f t="shared" si="2"/>
        <v>6884754.3399999999</v>
      </c>
      <c r="H26" s="58">
        <f t="shared" si="2"/>
        <v>-156306927.93830508</v>
      </c>
      <c r="I26" s="58">
        <f t="shared" si="2"/>
        <v>3986244.8199999994</v>
      </c>
      <c r="J26" s="58">
        <f t="shared" si="2"/>
        <v>-1394437.8400000008</v>
      </c>
      <c r="K26" s="58">
        <f t="shared" si="2"/>
        <v>5203342.59</v>
      </c>
      <c r="L26" s="58">
        <f t="shared" si="2"/>
        <v>2707876.74</v>
      </c>
      <c r="P26" s="17"/>
      <c r="Q26" s="28"/>
    </row>
    <row r="27" spans="1:21" x14ac:dyDescent="0.3">
      <c r="A27" s="33" t="s">
        <v>2</v>
      </c>
      <c r="B27" s="35"/>
      <c r="C27" s="35"/>
      <c r="D27" s="58"/>
      <c r="E27" s="35"/>
      <c r="F27" s="33"/>
      <c r="G27" s="45"/>
      <c r="H27" s="1" t="s">
        <v>27</v>
      </c>
      <c r="I27" s="50"/>
      <c r="J27" s="63"/>
      <c r="P27" s="17"/>
      <c r="Q27" s="28"/>
    </row>
    <row r="28" spans="1:21" x14ac:dyDescent="0.25">
      <c r="A28" s="34" t="s">
        <v>28</v>
      </c>
      <c r="B28" s="64"/>
      <c r="C28" s="64"/>
      <c r="D28" s="65"/>
      <c r="E28" s="58"/>
      <c r="F28" s="33"/>
      <c r="G28" s="58"/>
      <c r="H28" s="9"/>
      <c r="I28" s="50"/>
    </row>
    <row r="29" spans="1:21" customFormat="1" hidden="1" x14ac:dyDescent="0.25">
      <c r="A29" s="44" t="s">
        <v>29</v>
      </c>
      <c r="B29" s="44">
        <v>44585</v>
      </c>
      <c r="C29" s="12">
        <v>0</v>
      </c>
      <c r="D29" s="12"/>
      <c r="E29" s="12">
        <v>0</v>
      </c>
      <c r="F29" s="13"/>
      <c r="G29" s="35">
        <v>-67114.9375</v>
      </c>
      <c r="H29" s="12">
        <f>+C29+E29</f>
        <v>0</v>
      </c>
      <c r="I29" s="50">
        <v>-460985.64999999997</v>
      </c>
      <c r="J29" s="50">
        <v>-2046096.781</v>
      </c>
      <c r="K29" s="35">
        <v>-1106252.8999999999</v>
      </c>
      <c r="L29" s="50">
        <v>-1989590.89</v>
      </c>
    </row>
    <row r="30" spans="1:21" customFormat="1" hidden="1" x14ac:dyDescent="0.25">
      <c r="A30" s="44" t="s">
        <v>30</v>
      </c>
      <c r="B30" s="44"/>
      <c r="C30" s="12">
        <v>0</v>
      </c>
      <c r="D30" s="12"/>
      <c r="E30" s="12">
        <v>0</v>
      </c>
      <c r="F30" s="13"/>
      <c r="G30" s="58"/>
      <c r="H30" s="12">
        <f>+C30+E30</f>
        <v>0</v>
      </c>
      <c r="I30" s="50"/>
      <c r="J30" s="13"/>
    </row>
    <row r="31" spans="1:21" customFormat="1" hidden="1" x14ac:dyDescent="0.25">
      <c r="A31" s="44" t="s">
        <v>31</v>
      </c>
      <c r="B31" s="44">
        <v>44585</v>
      </c>
      <c r="C31" s="12">
        <v>0</v>
      </c>
      <c r="D31" s="12"/>
      <c r="E31" s="12">
        <v>0</v>
      </c>
      <c r="F31" s="13"/>
      <c r="G31" s="12"/>
      <c r="H31" s="12">
        <f>+C31+E31</f>
        <v>0</v>
      </c>
      <c r="I31" s="66"/>
      <c r="J31" s="13"/>
    </row>
    <row r="32" spans="1:21" customFormat="1" hidden="1" x14ac:dyDescent="0.25">
      <c r="A32" s="44" t="s">
        <v>32</v>
      </c>
      <c r="B32" s="44"/>
      <c r="C32" s="12">
        <v>0</v>
      </c>
      <c r="D32" s="12"/>
      <c r="E32" s="12">
        <v>0</v>
      </c>
      <c r="F32" s="13"/>
      <c r="G32" s="12"/>
      <c r="H32" s="12">
        <f>+C32+E32</f>
        <v>0</v>
      </c>
      <c r="I32" s="35"/>
      <c r="J32" s="13"/>
    </row>
    <row r="33" spans="1:27" customFormat="1" hidden="1" x14ac:dyDescent="0.25">
      <c r="A33" s="44" t="s">
        <v>33</v>
      </c>
      <c r="B33" s="44">
        <v>3746146.709999999</v>
      </c>
      <c r="C33" s="12">
        <v>0</v>
      </c>
      <c r="D33" s="12"/>
      <c r="E33" s="12">
        <v>0</v>
      </c>
      <c r="F33" s="13"/>
      <c r="G33" s="12"/>
      <c r="H33" s="12">
        <f>+C33+E33</f>
        <v>0</v>
      </c>
      <c r="I33" s="58"/>
      <c r="J33" s="13"/>
    </row>
    <row r="34" spans="1:27" customFormat="1" hidden="1" x14ac:dyDescent="0.3">
      <c r="A34" s="47" t="s">
        <v>16</v>
      </c>
      <c r="B34" s="67"/>
      <c r="C34" s="35"/>
      <c r="D34" s="68"/>
      <c r="E34" s="45">
        <v>2699113</v>
      </c>
      <c r="F34" s="49"/>
      <c r="G34" s="12"/>
      <c r="H34" s="12" t="e">
        <f>+#REF!+E34</f>
        <v>#REF!</v>
      </c>
      <c r="I34" s="51"/>
      <c r="J34" s="13"/>
      <c r="Q34" s="51"/>
      <c r="S34" s="51"/>
    </row>
    <row r="35" spans="1:27" customFormat="1" x14ac:dyDescent="0.3">
      <c r="A35" s="57"/>
      <c r="B35" s="45"/>
      <c r="C35" s="45"/>
      <c r="D35" s="48"/>
      <c r="E35" s="45"/>
      <c r="F35" s="49"/>
      <c r="G35" s="35"/>
      <c r="H35" s="12"/>
      <c r="I35" s="12"/>
      <c r="J35" s="26"/>
      <c r="Q35" s="51"/>
      <c r="R35" s="51"/>
    </row>
    <row r="36" spans="1:27" x14ac:dyDescent="0.25">
      <c r="A36" s="47" t="s">
        <v>34</v>
      </c>
      <c r="B36" s="35"/>
      <c r="C36" s="35">
        <f>+[1]AGOSTO!E53</f>
        <v>418766.94999999995</v>
      </c>
      <c r="D36" s="58"/>
      <c r="E36" s="35">
        <v>-12714328.18</v>
      </c>
      <c r="F36" s="33"/>
      <c r="H36" s="9">
        <f t="shared" ref="H36:H42" si="3">+C36+E36</f>
        <v>-12295561.23</v>
      </c>
      <c r="I36" s="12"/>
      <c r="J36" s="9"/>
      <c r="P36" s="17"/>
      <c r="Q36" s="27"/>
      <c r="R36" s="27"/>
      <c r="S36" s="69"/>
    </row>
    <row r="37" spans="1:27" ht="15" hidden="1" x14ac:dyDescent="0.25">
      <c r="A37" s="44" t="s">
        <v>35</v>
      </c>
      <c r="B37" s="44"/>
      <c r="C37" s="9"/>
      <c r="D37" s="9"/>
      <c r="E37" s="9"/>
      <c r="H37" s="9">
        <f t="shared" si="3"/>
        <v>0</v>
      </c>
      <c r="I37" s="12"/>
      <c r="R37" s="27">
        <v>7903734.4300000006</v>
      </c>
    </row>
    <row r="38" spans="1:27" customFormat="1" ht="15" hidden="1" x14ac:dyDescent="0.25">
      <c r="A38" s="44" t="s">
        <v>36</v>
      </c>
      <c r="B38" s="44"/>
      <c r="C38" s="12"/>
      <c r="D38" s="12"/>
      <c r="E38" s="12">
        <v>0</v>
      </c>
      <c r="F38" s="13"/>
      <c r="G38" s="1"/>
      <c r="H38" s="12">
        <f t="shared" si="3"/>
        <v>0</v>
      </c>
      <c r="I38" s="1"/>
      <c r="J38" s="13"/>
    </row>
    <row r="39" spans="1:27" customFormat="1" ht="15" hidden="1" x14ac:dyDescent="0.25">
      <c r="A39" s="44" t="s">
        <v>37</v>
      </c>
      <c r="B39" s="44"/>
      <c r="C39" s="12">
        <v>0</v>
      </c>
      <c r="D39" s="12"/>
      <c r="E39" s="12">
        <v>0</v>
      </c>
      <c r="F39" s="13"/>
      <c r="G39" s="1"/>
      <c r="H39" s="12">
        <f t="shared" si="3"/>
        <v>0</v>
      </c>
      <c r="I39" s="1"/>
      <c r="J39" s="13"/>
    </row>
    <row r="40" spans="1:27" customFormat="1" hidden="1" x14ac:dyDescent="0.25">
      <c r="A40" s="44" t="s">
        <v>38</v>
      </c>
      <c r="B40" s="44"/>
      <c r="C40" s="12">
        <v>0</v>
      </c>
      <c r="D40" s="12"/>
      <c r="E40" s="12">
        <v>0</v>
      </c>
      <c r="F40" s="13"/>
      <c r="G40" s="1"/>
      <c r="H40" s="12">
        <f t="shared" si="3"/>
        <v>0</v>
      </c>
      <c r="I40" s="50"/>
      <c r="J40" s="13"/>
    </row>
    <row r="41" spans="1:27" customFormat="1" x14ac:dyDescent="0.25">
      <c r="A41" s="47" t="s">
        <v>39</v>
      </c>
      <c r="B41" s="44"/>
      <c r="C41" s="35"/>
      <c r="D41" s="12"/>
      <c r="E41" s="12">
        <v>0</v>
      </c>
      <c r="F41" s="13"/>
      <c r="G41" s="1"/>
      <c r="H41" s="12">
        <f t="shared" si="3"/>
        <v>0</v>
      </c>
      <c r="I41" s="1"/>
      <c r="J41" s="13"/>
      <c r="S41" s="69"/>
    </row>
    <row r="42" spans="1:27" customFormat="1" ht="20.25" hidden="1" x14ac:dyDescent="0.3">
      <c r="A42" s="70" t="s">
        <v>40</v>
      </c>
      <c r="B42" s="45"/>
      <c r="C42" s="71"/>
      <c r="D42" s="48"/>
      <c r="E42" s="45">
        <v>-1029719</v>
      </c>
      <c r="F42" s="72"/>
      <c r="G42" s="1"/>
      <c r="H42" s="12">
        <f t="shared" si="3"/>
        <v>-1029719</v>
      </c>
      <c r="I42" s="1"/>
      <c r="J42" s="13"/>
      <c r="S42" s="51"/>
    </row>
    <row r="43" spans="1:27" customFormat="1" x14ac:dyDescent="0.3">
      <c r="A43" s="33"/>
      <c r="B43" s="45"/>
      <c r="C43" s="45"/>
      <c r="D43" s="48"/>
      <c r="E43" s="45"/>
      <c r="F43" s="72"/>
      <c r="G43" s="58"/>
      <c r="H43" s="12"/>
      <c r="I43" s="1"/>
      <c r="J43" s="13"/>
    </row>
    <row r="44" spans="1:27" x14ac:dyDescent="0.25">
      <c r="A44" s="62" t="s">
        <v>41</v>
      </c>
      <c r="B44" s="58"/>
      <c r="C44" s="58">
        <f>SUM(C29:C43)</f>
        <v>418766.94999999995</v>
      </c>
      <c r="D44" s="58"/>
      <c r="E44" s="58">
        <f t="shared" ref="E44:L44" si="4">SUM(E29:E43)</f>
        <v>-11044934.18</v>
      </c>
      <c r="F44" s="58">
        <f t="shared" si="4"/>
        <v>0</v>
      </c>
      <c r="G44" s="58">
        <f t="shared" si="4"/>
        <v>-67114.9375</v>
      </c>
      <c r="H44" s="58" t="e">
        <f t="shared" si="4"/>
        <v>#REF!</v>
      </c>
      <c r="I44" s="58">
        <f t="shared" si="4"/>
        <v>-460985.64999999997</v>
      </c>
      <c r="J44" s="58">
        <f t="shared" si="4"/>
        <v>-2046096.781</v>
      </c>
      <c r="K44" s="58">
        <f t="shared" si="4"/>
        <v>-1106252.8999999999</v>
      </c>
      <c r="L44" s="58">
        <f t="shared" si="4"/>
        <v>-1989590.89</v>
      </c>
    </row>
    <row r="45" spans="1:27" x14ac:dyDescent="0.25">
      <c r="B45" s="35"/>
      <c r="C45" s="35"/>
      <c r="D45" s="58"/>
      <c r="E45" s="35"/>
      <c r="F45" s="33"/>
      <c r="G45" s="35"/>
      <c r="J45" s="22"/>
      <c r="X45" s="28"/>
      <c r="Z45" s="28"/>
      <c r="AA45" s="27"/>
    </row>
    <row r="46" spans="1:27" customFormat="1" ht="21" x14ac:dyDescent="0.25">
      <c r="A46" s="73" t="s">
        <v>42</v>
      </c>
      <c r="B46" s="58"/>
      <c r="C46" s="58"/>
      <c r="D46" s="58"/>
      <c r="E46" s="35"/>
      <c r="F46" s="33"/>
      <c r="G46" s="74"/>
      <c r="H46" s="9">
        <f>+C46+E46</f>
        <v>0</v>
      </c>
      <c r="I46" s="58"/>
      <c r="J46" s="22"/>
      <c r="X46" s="29"/>
      <c r="Z46" s="29"/>
      <c r="AA46" s="29"/>
    </row>
    <row r="47" spans="1:27" customFormat="1" x14ac:dyDescent="0.3">
      <c r="A47" s="57" t="s">
        <v>43</v>
      </c>
      <c r="B47" s="44"/>
      <c r="C47" s="75"/>
      <c r="D47" s="12"/>
      <c r="E47" s="12">
        <v>0</v>
      </c>
      <c r="F47" s="13"/>
      <c r="G47" s="12">
        <v>6100158.8799999999</v>
      </c>
      <c r="H47">
        <f>+C47+E47</f>
        <v>0</v>
      </c>
      <c r="I47" s="51">
        <v>4301473.09</v>
      </c>
      <c r="J47" s="51">
        <v>1193664.42</v>
      </c>
      <c r="K47" s="51">
        <v>881693.84</v>
      </c>
      <c r="L47" s="26">
        <v>509254.51</v>
      </c>
      <c r="M47" s="51">
        <f>+G47+I47+J47+K47</f>
        <v>12476990.229999999</v>
      </c>
      <c r="P47" s="51"/>
      <c r="Q47" s="51"/>
      <c r="R47" s="29"/>
    </row>
    <row r="48" spans="1:27" customFormat="1" ht="15" hidden="1" x14ac:dyDescent="0.25">
      <c r="A48" s="44" t="s">
        <v>44</v>
      </c>
      <c r="B48" s="44"/>
      <c r="C48" s="12"/>
      <c r="D48" s="12"/>
      <c r="E48" s="12">
        <v>0</v>
      </c>
      <c r="F48" s="13"/>
      <c r="H48">
        <f>+C48+E48</f>
        <v>0</v>
      </c>
      <c r="J48" s="13"/>
      <c r="K48" s="51"/>
      <c r="L48" s="29"/>
      <c r="O48" s="51">
        <f>+C53+O53</f>
        <v>-4641585.3800000027</v>
      </c>
      <c r="Q48" s="51"/>
    </row>
    <row r="49" spans="1:21" customFormat="1" ht="15" hidden="1" x14ac:dyDescent="0.25">
      <c r="A49" s="44" t="s">
        <v>45</v>
      </c>
      <c r="B49" s="44"/>
      <c r="C49" s="12"/>
      <c r="D49" s="12"/>
      <c r="E49" s="12">
        <v>0</v>
      </c>
      <c r="F49" s="13"/>
      <c r="G49" s="12">
        <v>-14298087</v>
      </c>
      <c r="H49">
        <f>+C49+E49</f>
        <v>0</v>
      </c>
      <c r="J49" s="13"/>
      <c r="L49" s="29"/>
    </row>
    <row r="50" spans="1:21" customFormat="1" ht="15" hidden="1" x14ac:dyDescent="0.25">
      <c r="A50" s="76" t="s">
        <v>46</v>
      </c>
      <c r="B50" s="44"/>
      <c r="C50" s="12"/>
      <c r="D50" s="12"/>
      <c r="E50" s="12">
        <v>0</v>
      </c>
      <c r="F50" s="13"/>
      <c r="H50">
        <f>+C50+E50</f>
        <v>0</v>
      </c>
      <c r="J50" s="13"/>
      <c r="L50" s="29"/>
      <c r="P50" s="51"/>
      <c r="R50" s="51"/>
    </row>
    <row r="51" spans="1:21" customFormat="1" ht="16.5" hidden="1" customHeight="1" x14ac:dyDescent="0.3">
      <c r="A51" s="47" t="s">
        <v>16</v>
      </c>
      <c r="B51" s="45"/>
      <c r="C51" s="35"/>
      <c r="D51" s="48"/>
      <c r="E51" s="45">
        <v>0</v>
      </c>
      <c r="F51" s="49"/>
      <c r="H51">
        <f>+G58+E51</f>
        <v>0</v>
      </c>
      <c r="J51" s="13"/>
      <c r="K51" s="60"/>
      <c r="L51" s="29"/>
      <c r="Q51" s="29"/>
    </row>
    <row r="52" spans="1:21" customFormat="1" hidden="1" x14ac:dyDescent="0.3">
      <c r="A52" s="57"/>
      <c r="B52" s="45"/>
      <c r="C52" s="1"/>
      <c r="D52" s="48"/>
      <c r="E52" s="45"/>
      <c r="F52" s="49"/>
      <c r="G52" s="12"/>
      <c r="H52" s="12"/>
      <c r="I52" s="12"/>
      <c r="J52" s="13"/>
      <c r="L52" s="29"/>
      <c r="Q52" s="29"/>
      <c r="R52" s="51"/>
      <c r="U52" s="29"/>
    </row>
    <row r="53" spans="1:21" customFormat="1" x14ac:dyDescent="0.25">
      <c r="A53" s="47" t="s">
        <v>47</v>
      </c>
      <c r="B53" s="44"/>
      <c r="C53" s="77">
        <v>250444.99</v>
      </c>
      <c r="D53" s="12"/>
      <c r="E53" s="12">
        <v>0</v>
      </c>
      <c r="F53" s="13"/>
      <c r="G53" s="13"/>
      <c r="H53" s="12">
        <f>+G60+E53</f>
        <v>0</v>
      </c>
      <c r="I53" s="50">
        <v>-9090236.3200000003</v>
      </c>
      <c r="J53" s="50">
        <v>-4217299.88</v>
      </c>
      <c r="K53" s="50">
        <v>-7616653.459999999</v>
      </c>
      <c r="L53" s="20">
        <v>-873386.32</v>
      </c>
      <c r="M53" s="51">
        <f>+C53+I53+J53+K53+L53</f>
        <v>-21547130.990000002</v>
      </c>
      <c r="N53" s="50">
        <v>16655100.619999999</v>
      </c>
      <c r="O53" s="51">
        <f>+M53+N53</f>
        <v>-4892030.3700000029</v>
      </c>
      <c r="P53" s="51"/>
      <c r="R53" s="51"/>
    </row>
    <row r="54" spans="1:21" customFormat="1" ht="37.5" hidden="1" x14ac:dyDescent="0.25">
      <c r="A54" s="47" t="s">
        <v>48</v>
      </c>
      <c r="B54" s="44"/>
      <c r="C54" s="77"/>
      <c r="D54" s="12"/>
      <c r="E54" s="12">
        <v>0</v>
      </c>
      <c r="F54" s="13"/>
      <c r="G54" s="13"/>
      <c r="H54" s="12">
        <f>+G61+E54</f>
        <v>-1380288.7175000003</v>
      </c>
      <c r="I54" s="26"/>
      <c r="J54" s="13"/>
      <c r="L54" s="29"/>
    </row>
    <row r="55" spans="1:21" customFormat="1" hidden="1" x14ac:dyDescent="0.25">
      <c r="A55" s="47" t="s">
        <v>49</v>
      </c>
      <c r="B55" s="44"/>
      <c r="C55" s="33"/>
      <c r="D55" s="12"/>
      <c r="E55" s="12">
        <v>0</v>
      </c>
      <c r="F55" s="13"/>
      <c r="G55" s="13"/>
      <c r="H55" s="12">
        <f>+G62+E55</f>
        <v>20979065.719999999</v>
      </c>
      <c r="I55" s="13"/>
      <c r="J55" s="13"/>
      <c r="L55" s="29"/>
      <c r="O55" s="78">
        <v>-478574.57</v>
      </c>
      <c r="Q55" s="29"/>
      <c r="R55" s="9"/>
      <c r="S55" s="60"/>
    </row>
    <row r="56" spans="1:21" customFormat="1" hidden="1" x14ac:dyDescent="0.25">
      <c r="A56" s="47" t="s">
        <v>50</v>
      </c>
      <c r="B56" s="44"/>
      <c r="C56" s="33"/>
      <c r="D56" s="12"/>
      <c r="E56" s="12">
        <v>0</v>
      </c>
      <c r="F56" s="13"/>
      <c r="G56" s="13"/>
      <c r="H56" s="12">
        <f>+G63+E56</f>
        <v>19598777.002499998</v>
      </c>
      <c r="I56" s="26"/>
      <c r="J56" s="13"/>
      <c r="L56" s="29"/>
      <c r="O56" s="79">
        <f>+O53-O55</f>
        <v>-4413455.8000000026</v>
      </c>
    </row>
    <row r="57" spans="1:21" customFormat="1" hidden="1" x14ac:dyDescent="0.25">
      <c r="A57" s="47" t="s">
        <v>51</v>
      </c>
      <c r="B57" s="44"/>
      <c r="C57" s="33"/>
      <c r="D57" s="12"/>
      <c r="E57" s="12">
        <v>0</v>
      </c>
      <c r="F57" s="13"/>
      <c r="G57" s="13"/>
      <c r="H57" s="12">
        <f>+G65+E57</f>
        <v>0</v>
      </c>
      <c r="I57" s="12"/>
      <c r="J57" s="13"/>
      <c r="L57" s="29"/>
      <c r="M57" s="51"/>
      <c r="N57" s="51"/>
    </row>
    <row r="58" spans="1:21" customFormat="1" x14ac:dyDescent="0.25">
      <c r="A58" s="47" t="s">
        <v>40</v>
      </c>
      <c r="B58" s="44"/>
      <c r="C58" s="33"/>
      <c r="D58" s="12"/>
      <c r="E58" s="12">
        <v>0</v>
      </c>
      <c r="F58" s="23"/>
      <c r="G58" s="25"/>
      <c r="H58" s="12" t="e">
        <f>+G66+E58</f>
        <v>#VALUE!</v>
      </c>
      <c r="I58" s="13"/>
      <c r="J58" s="13"/>
      <c r="Q58" s="29"/>
    </row>
    <row r="59" spans="1:21" customFormat="1" x14ac:dyDescent="0.3">
      <c r="A59" s="80" t="s">
        <v>52</v>
      </c>
      <c r="B59" s="58"/>
      <c r="C59" s="58">
        <f>SUM(C47:C58)</f>
        <v>250444.99</v>
      </c>
      <c r="D59" s="58"/>
      <c r="E59" s="58">
        <f t="shared" ref="E59:L59" si="5">SUM(E47:E58)</f>
        <v>0</v>
      </c>
      <c r="F59" s="58">
        <f t="shared" si="5"/>
        <v>0</v>
      </c>
      <c r="G59" s="58">
        <f t="shared" si="5"/>
        <v>-8197928.1200000001</v>
      </c>
      <c r="H59" s="58" t="e">
        <f t="shared" si="5"/>
        <v>#VALUE!</v>
      </c>
      <c r="I59" s="58">
        <f t="shared" si="5"/>
        <v>-4788763.2300000004</v>
      </c>
      <c r="J59" s="58">
        <f t="shared" si="5"/>
        <v>-3023635.46</v>
      </c>
      <c r="K59" s="58">
        <f t="shared" si="5"/>
        <v>-6734959.6199999992</v>
      </c>
      <c r="L59" s="58">
        <f t="shared" si="5"/>
        <v>-364131.80999999994</v>
      </c>
      <c r="Q59" s="29"/>
    </row>
    <row r="60" spans="1:21" customFormat="1" x14ac:dyDescent="0.3">
      <c r="A60" s="49"/>
      <c r="B60" s="45"/>
      <c r="C60" s="45"/>
      <c r="D60" s="48"/>
      <c r="E60" s="45"/>
      <c r="F60" s="49"/>
      <c r="G60" s="12"/>
      <c r="H60" s="12" t="s">
        <v>27</v>
      </c>
      <c r="I60" s="12"/>
      <c r="J60" s="13"/>
      <c r="R60" s="51"/>
    </row>
    <row r="61" spans="1:21" x14ac:dyDescent="0.25">
      <c r="A61" s="33" t="s">
        <v>53</v>
      </c>
      <c r="B61" s="35"/>
      <c r="C61" s="35">
        <f>+C26+C44+C59</f>
        <v>5988954.0016949158</v>
      </c>
      <c r="D61" s="35">
        <f>+D26+D44+D59</f>
        <v>0</v>
      </c>
      <c r="E61" s="35">
        <f>+E26+E44+E59</f>
        <v>-172671604.18000001</v>
      </c>
      <c r="F61" s="35">
        <f>+F26+F44+F59</f>
        <v>0</v>
      </c>
      <c r="G61" s="35">
        <f>+G26+G44+G59</f>
        <v>-1380288.7175000003</v>
      </c>
      <c r="H61" s="9">
        <f>+C61+E61</f>
        <v>-166682650.17830509</v>
      </c>
      <c r="I61" s="35">
        <f>+I26+I44+I59</f>
        <v>-1263504.060000001</v>
      </c>
      <c r="J61" s="35">
        <f>+J26+J44+J59</f>
        <v>-6464170.0810000002</v>
      </c>
      <c r="K61" s="35">
        <f>+K26+K44+K59</f>
        <v>-2637869.9299999992</v>
      </c>
      <c r="L61" s="35">
        <f>+L26+L44+L59</f>
        <v>354154.04000000039</v>
      </c>
    </row>
    <row r="62" spans="1:21" ht="23.25" x14ac:dyDescent="0.25">
      <c r="A62" s="33" t="s">
        <v>54</v>
      </c>
      <c r="B62" s="74"/>
      <c r="C62" s="74">
        <v>12690199</v>
      </c>
      <c r="D62" s="81"/>
      <c r="E62" s="74">
        <v>5853191.9199999999</v>
      </c>
      <c r="F62" s="33"/>
      <c r="G62" s="74">
        <v>20979065.719999999</v>
      </c>
      <c r="H62" s="9">
        <f>+C62+E62</f>
        <v>18543390.920000002</v>
      </c>
      <c r="I62" s="74">
        <v>19598777</v>
      </c>
      <c r="J62" s="74">
        <v>18335272.939999998</v>
      </c>
      <c r="K62" s="74">
        <v>11871103</v>
      </c>
      <c r="L62" s="74">
        <v>9233233</v>
      </c>
      <c r="P62" s="27"/>
    </row>
    <row r="63" spans="1:21" ht="19.5" thickBot="1" x14ac:dyDescent="0.3">
      <c r="A63" s="33" t="s">
        <v>55</v>
      </c>
      <c r="B63" s="82"/>
      <c r="C63" s="82">
        <f>SUM(C61:C62)</f>
        <v>18679153.001694918</v>
      </c>
      <c r="D63" s="58"/>
      <c r="E63" s="82">
        <f>SUM(E61:E62)</f>
        <v>-166818412.26000002</v>
      </c>
      <c r="F63" s="33"/>
      <c r="G63" s="82">
        <f>SUM(G61:G62)</f>
        <v>19598777.002499998</v>
      </c>
      <c r="H63" s="9">
        <f>+C63+E63</f>
        <v>-148139259.2583051</v>
      </c>
      <c r="I63" s="82">
        <f>SUM(I61:I62)</f>
        <v>18335272.939999998</v>
      </c>
      <c r="J63" s="82">
        <f>SUM(J61:J62)</f>
        <v>11871102.858999997</v>
      </c>
      <c r="K63" s="82">
        <f>SUM(K61:K62)</f>
        <v>9233233.0700000003</v>
      </c>
      <c r="L63" s="82">
        <f>SUM(L61:L62)</f>
        <v>9587387.040000001</v>
      </c>
      <c r="P63" s="28"/>
      <c r="Q63" s="27"/>
    </row>
    <row r="64" spans="1:21" ht="19.5" thickTop="1" x14ac:dyDescent="0.25">
      <c r="B64" s="58"/>
      <c r="C64" s="58"/>
      <c r="D64" s="58"/>
      <c r="E64" s="58"/>
      <c r="F64" s="33"/>
      <c r="G64" s="58"/>
      <c r="H64" s="9"/>
      <c r="I64" s="58"/>
      <c r="J64" s="58"/>
      <c r="K64" s="58"/>
      <c r="L64" s="58"/>
    </row>
    <row r="65" spans="1:16" x14ac:dyDescent="0.25">
      <c r="B65" s="33"/>
      <c r="C65" s="42"/>
      <c r="D65" s="42"/>
      <c r="E65" s="42"/>
      <c r="F65" s="33"/>
      <c r="G65" s="12"/>
      <c r="H65" s="1" t="s">
        <v>27</v>
      </c>
      <c r="I65" s="9"/>
      <c r="P65" s="28"/>
    </row>
    <row r="66" spans="1:16" ht="21" hidden="1" x14ac:dyDescent="0.25">
      <c r="A66" s="83" t="s">
        <v>56</v>
      </c>
      <c r="B66" s="83"/>
      <c r="C66" s="35"/>
      <c r="D66" s="33"/>
      <c r="E66" s="35"/>
      <c r="F66" s="33"/>
      <c r="G66" s="74" t="s">
        <v>57</v>
      </c>
      <c r="M66" s="17">
        <f>+K62-J63</f>
        <v>0.14100000262260437</v>
      </c>
    </row>
    <row r="67" spans="1:16" x14ac:dyDescent="0.25">
      <c r="A67" s="106" t="s">
        <v>4</v>
      </c>
      <c r="B67" s="106"/>
      <c r="C67" s="106"/>
      <c r="D67" s="33"/>
      <c r="E67" s="33"/>
      <c r="F67" s="33"/>
      <c r="G67" s="9"/>
      <c r="I67" s="9" t="e">
        <f>+C63-G66</f>
        <v>#VALUE!</v>
      </c>
    </row>
    <row r="68" spans="1:16" x14ac:dyDescent="0.25">
      <c r="A68" s="104" t="s">
        <v>5</v>
      </c>
      <c r="B68" s="104"/>
      <c r="C68" s="104"/>
      <c r="D68" s="33"/>
      <c r="E68" s="33"/>
      <c r="F68" s="33"/>
      <c r="I68" s="20"/>
    </row>
    <row r="69" spans="1:16" hidden="1" x14ac:dyDescent="0.25">
      <c r="A69" s="105" t="s">
        <v>58</v>
      </c>
      <c r="B69" s="105"/>
      <c r="C69" s="105"/>
      <c r="D69" s="105"/>
      <c r="E69" s="105"/>
      <c r="F69" s="33"/>
      <c r="I69" s="9"/>
    </row>
    <row r="70" spans="1:16" hidden="1" x14ac:dyDescent="0.25">
      <c r="B70" s="33"/>
      <c r="D70" s="33"/>
      <c r="E70" s="33"/>
      <c r="F70" s="33"/>
      <c r="I70" s="46"/>
    </row>
    <row r="71" spans="1:16" hidden="1" x14ac:dyDescent="0.25">
      <c r="B71" s="33"/>
      <c r="D71" s="33"/>
      <c r="E71" s="33"/>
      <c r="F71" s="33"/>
      <c r="I71" s="20"/>
    </row>
    <row r="72" spans="1:16" ht="18.75" hidden="1" customHeight="1" x14ac:dyDescent="0.25">
      <c r="A72" s="112"/>
      <c r="B72" s="105"/>
      <c r="C72" s="112"/>
      <c r="D72" s="47"/>
      <c r="E72" s="47"/>
      <c r="F72" s="47"/>
    </row>
    <row r="73" spans="1:16" hidden="1" x14ac:dyDescent="0.25">
      <c r="B73" s="33"/>
      <c r="D73" s="33"/>
      <c r="E73" s="33"/>
      <c r="F73" s="33"/>
    </row>
    <row r="78" spans="1:16" x14ac:dyDescent="0.25">
      <c r="C78" s="77"/>
      <c r="D78" s="84"/>
      <c r="E78" s="16"/>
    </row>
    <row r="79" spans="1:16" x14ac:dyDescent="0.25">
      <c r="C79" s="77"/>
      <c r="D79" s="84"/>
      <c r="E79" s="16"/>
    </row>
    <row r="80" spans="1:16" x14ac:dyDescent="0.25">
      <c r="C80" s="77"/>
      <c r="D80" s="84"/>
      <c r="E80" s="16"/>
    </row>
    <row r="81" spans="3:5" x14ac:dyDescent="0.25">
      <c r="C81" s="77"/>
      <c r="D81" s="84"/>
      <c r="E81" s="16"/>
    </row>
    <row r="82" spans="3:5" x14ac:dyDescent="0.25">
      <c r="C82" s="77"/>
      <c r="D82" s="84"/>
      <c r="E82" s="16"/>
    </row>
    <row r="83" spans="3:5" x14ac:dyDescent="0.25">
      <c r="C83" s="77"/>
      <c r="D83" s="84"/>
      <c r="E83" s="16"/>
    </row>
    <row r="84" spans="3:5" x14ac:dyDescent="0.25">
      <c r="C84" s="77"/>
      <c r="D84" s="84"/>
      <c r="E84" s="16"/>
    </row>
    <row r="85" spans="3:5" x14ac:dyDescent="0.25">
      <c r="C85" s="77"/>
      <c r="D85" s="84"/>
      <c r="E85" s="16"/>
    </row>
    <row r="86" spans="3:5" x14ac:dyDescent="0.25">
      <c r="C86" s="77"/>
      <c r="D86" s="84"/>
      <c r="E86" s="16"/>
    </row>
    <row r="87" spans="3:5" x14ac:dyDescent="0.25">
      <c r="C87" s="77"/>
      <c r="D87" s="84"/>
      <c r="E87" s="16"/>
    </row>
    <row r="88" spans="3:5" x14ac:dyDescent="0.25">
      <c r="C88" s="77"/>
      <c r="D88" s="84"/>
      <c r="E88" s="16"/>
    </row>
  </sheetData>
  <autoFilter ref="A5:H66" xr:uid="{00000000-0009-0000-0000-00000D000000}">
    <filterColumn colId="7">
      <filters>
        <filter val="(122,500)"/>
        <filter val="(23,559,824)"/>
        <filter val="(32,360,443)"/>
        <filter val="(32,908,765)"/>
        <filter val="(45,688,507)"/>
        <filter val="(484,407,431)"/>
        <filter val="(8,800,619)"/>
        <filter val="(97,709)"/>
        <filter val="*"/>
        <filter val="32,262,734"/>
        <filter val="433,037"/>
        <filter val="530,746"/>
        <filter val="595,389,937"/>
      </filters>
    </filterColumn>
  </autoFilter>
  <mergeCells count="7">
    <mergeCell ref="A72:C72"/>
    <mergeCell ref="A1:E1"/>
    <mergeCell ref="A2:E2"/>
    <mergeCell ref="A3:E3"/>
    <mergeCell ref="A67:C67"/>
    <mergeCell ref="A68:C68"/>
    <mergeCell ref="A69:E69"/>
  </mergeCells>
  <printOptions horizontalCentered="1"/>
  <pageMargins left="0.70866141732283472" right="0.70866141732283472" top="0.84" bottom="0.74803149606299213" header="0.31496062992125984" footer="0.31496062992125984"/>
  <pageSetup scale="73" fitToHeight="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 ERF-Rendimiento Financiero</vt:lpstr>
      <vt:lpstr>ECANP-Cambio Patrimonio</vt:lpstr>
      <vt:lpstr>EFE-Flujo de Efectivo</vt:lpstr>
      <vt:lpstr>' ERF-Rendimiento Financiero'!Área_de_impresión</vt:lpstr>
      <vt:lpstr>'ECANP-Cambio Patrimonio'!Área_de_impresión</vt:lpstr>
      <vt:lpstr>'EFE-Flujo de Efectivo'!Área_de_impresión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Activo-fijo</dc:creator>
  <cp:lastModifiedBy>Usuario</cp:lastModifiedBy>
  <dcterms:created xsi:type="dcterms:W3CDTF">2022-09-09T13:39:55Z</dcterms:created>
  <dcterms:modified xsi:type="dcterms:W3CDTF">2022-09-15T16:21:33Z</dcterms:modified>
</cp:coreProperties>
</file>